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PC-App1\ADMIN_Share$\Annual County Budget File\2021 Budget\Budget Hearing\"/>
    </mc:Choice>
  </mc:AlternateContent>
  <xr:revisionPtr revIDLastSave="0" documentId="13_ncr:1_{D8BE5479-44EC-4FB1-B1D6-417155FB197F}" xr6:coauthVersionLast="41" xr6:coauthVersionMax="41" xr10:uidLastSave="{00000000-0000-0000-0000-000000000000}"/>
  <bookViews>
    <workbookView xWindow="1935" yWindow="150" windowWidth="26865" windowHeight="14040" tabRatio="744" firstSheet="1" activeTab="1" xr2:uid="{00000000-000D-0000-FFFF-FFFF00000000}"/>
  </bookViews>
  <sheets>
    <sheet name="BUDGHEAD" sheetId="1" state="hidden" r:id="rId1"/>
    <sheet name="Summary" sheetId="34" r:id="rId2"/>
    <sheet name="GENREV" sheetId="3" r:id="rId3"/>
    <sheet name="GENEXP" sheetId="4" r:id="rId4"/>
    <sheet name="R&amp;BSumm" sheetId="35" r:id="rId5"/>
    <sheet name="R&amp;B Rev" sheetId="6" r:id="rId6"/>
    <sheet name="R&amp;B Exp" sheetId="46" r:id="rId7"/>
    <sheet name="40 Cont" sheetId="7" r:id="rId8"/>
    <sheet name="50 Amb" sheetId="37" r:id="rId9"/>
    <sheet name="60 CT" sheetId="38" r:id="rId10"/>
    <sheet name="61 Cap" sheetId="39" r:id="rId11"/>
    <sheet name="62 UI" sheetId="40" r:id="rId12"/>
    <sheet name="64 E911" sheetId="42" r:id="rId13"/>
    <sheet name="65 PCED" sheetId="43" r:id="rId14"/>
    <sheet name="HS70" sheetId="16" r:id="rId15"/>
  </sheets>
  <definedNames>
    <definedName name="_xlnm.Print_Titles" localSheetId="2">GENREV!$A:$E,GENREV!$1:$4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4" l="1"/>
  <c r="C6" i="34"/>
  <c r="B17" i="34" l="1"/>
  <c r="E9" i="43" l="1"/>
  <c r="E28" i="4" l="1"/>
  <c r="E33" i="16" l="1"/>
  <c r="C35" i="16" l="1"/>
  <c r="D14" i="40"/>
  <c r="C14" i="40"/>
  <c r="B14" i="40"/>
  <c r="E43" i="39" l="1"/>
  <c r="D43" i="39"/>
  <c r="E64" i="3" l="1"/>
  <c r="D10" i="34"/>
  <c r="D10" i="7"/>
  <c r="D9" i="35"/>
  <c r="E15" i="6"/>
  <c r="E24" i="6"/>
  <c r="E40" i="4"/>
  <c r="E38" i="3" l="1"/>
  <c r="D40" i="4" l="1"/>
  <c r="C10" i="34"/>
  <c r="E50" i="3"/>
  <c r="E65" i="3"/>
  <c r="D50" i="3"/>
  <c r="C50" i="3"/>
  <c r="C41" i="6" l="1"/>
  <c r="B5" i="35" s="1"/>
  <c r="D33" i="16"/>
  <c r="C33" i="16"/>
  <c r="C29" i="39"/>
  <c r="C45" i="39" s="1"/>
  <c r="C51" i="39" s="1"/>
  <c r="C43" i="39"/>
  <c r="B21" i="38"/>
  <c r="B13" i="38"/>
  <c r="D53" i="46"/>
  <c r="C7" i="35" s="1"/>
  <c r="B9" i="35"/>
  <c r="C52" i="4" l="1"/>
  <c r="B10" i="34" l="1"/>
  <c r="C24" i="3"/>
  <c r="C38" i="3"/>
  <c r="C44" i="3"/>
  <c r="C65" i="3"/>
  <c r="C75" i="3"/>
  <c r="C48" i="4"/>
  <c r="C44" i="4"/>
  <c r="C40" i="4"/>
  <c r="C28" i="4"/>
  <c r="C17" i="4"/>
  <c r="E29" i="39"/>
  <c r="E45" i="39" s="1"/>
  <c r="D29" i="6"/>
  <c r="B6" i="34" l="1"/>
  <c r="D9" i="43"/>
  <c r="C9" i="43"/>
  <c r="E53" i="46"/>
  <c r="D7" i="35" s="1"/>
  <c r="C53" i="46"/>
  <c r="D20" i="16" l="1"/>
  <c r="D35" i="16" s="1"/>
  <c r="D41" i="16" s="1"/>
  <c r="E20" i="16"/>
  <c r="E35" i="16" s="1"/>
  <c r="C20" i="16" l="1"/>
  <c r="E18" i="43" l="1"/>
  <c r="D18" i="43"/>
  <c r="C18" i="43"/>
  <c r="C41" i="16" l="1"/>
  <c r="C20" i="43"/>
  <c r="C26" i="43" s="1"/>
  <c r="E20" i="43"/>
  <c r="D20" i="43"/>
  <c r="E36" i="42"/>
  <c r="D36" i="42"/>
  <c r="C36" i="42"/>
  <c r="E20" i="42"/>
  <c r="D20" i="42"/>
  <c r="C20" i="42"/>
  <c r="D39" i="16" l="1"/>
  <c r="E39" i="16" s="1"/>
  <c r="E41" i="16" s="1"/>
  <c r="D24" i="43"/>
  <c r="D26" i="43" s="1"/>
  <c r="E24" i="43" s="1"/>
  <c r="E26" i="43" s="1"/>
  <c r="C38" i="42"/>
  <c r="C46" i="42" s="1"/>
  <c r="E38" i="42"/>
  <c r="D38" i="42"/>
  <c r="E29" i="6"/>
  <c r="D44" i="42" l="1"/>
  <c r="D46" i="42" s="1"/>
  <c r="D13" i="38"/>
  <c r="C13" i="38"/>
  <c r="E44" i="42" l="1"/>
  <c r="E46" i="42" s="1"/>
  <c r="F30" i="39"/>
  <c r="F31" i="39"/>
  <c r="C8" i="37"/>
  <c r="D8" i="37"/>
  <c r="B8" i="37"/>
  <c r="B16" i="37" s="1"/>
  <c r="B14" i="7"/>
  <c r="C29" i="6" l="1"/>
  <c r="C15" i="6"/>
  <c r="D38" i="3"/>
  <c r="D24" i="3"/>
  <c r="D75" i="3"/>
  <c r="D65" i="3"/>
  <c r="C28" i="3"/>
  <c r="E34" i="6" l="1"/>
  <c r="E41" i="6" s="1"/>
  <c r="D5" i="35" s="1"/>
  <c r="D34" i="6"/>
  <c r="D24" i="6"/>
  <c r="D15" i="6"/>
  <c r="E48" i="4"/>
  <c r="E44" i="4"/>
  <c r="E17" i="4"/>
  <c r="E52" i="4" s="1"/>
  <c r="D6" i="34" s="1"/>
  <c r="D48" i="4"/>
  <c r="D44" i="4"/>
  <c r="D28" i="4"/>
  <c r="D17" i="4"/>
  <c r="E79" i="3"/>
  <c r="E75" i="3"/>
  <c r="E44" i="3"/>
  <c r="E28" i="3"/>
  <c r="E24" i="3"/>
  <c r="D79" i="3"/>
  <c r="D44" i="3"/>
  <c r="D28" i="3"/>
  <c r="C81" i="3"/>
  <c r="B4" i="34" s="1"/>
  <c r="C79" i="3"/>
  <c r="B8" i="34" l="1"/>
  <c r="D81" i="3"/>
  <c r="C4" i="34" s="1"/>
  <c r="D41" i="6"/>
  <c r="C5" i="35" s="1"/>
  <c r="C11" i="35" s="1"/>
  <c r="D11" i="35"/>
  <c r="E81" i="3"/>
  <c r="D4" i="34" s="1"/>
  <c r="D8" i="34" s="1"/>
  <c r="D52" i="4"/>
  <c r="C8" i="34" l="1"/>
  <c r="C34" i="6"/>
  <c r="C9" i="38" l="1"/>
  <c r="D9" i="38"/>
  <c r="D15" i="38" s="1"/>
  <c r="B9" i="38"/>
  <c r="C14" i="37" l="1"/>
  <c r="C16" i="37" s="1"/>
  <c r="D14" i="37" s="1"/>
  <c r="D29" i="39" l="1"/>
  <c r="D45" i="39" s="1"/>
  <c r="B18" i="40" l="1"/>
  <c r="C16" i="40" s="1"/>
  <c r="C18" i="40" l="1"/>
  <c r="D16" i="40" s="1"/>
  <c r="D18" i="40" l="1"/>
  <c r="C15" i="38"/>
  <c r="B15" i="38"/>
  <c r="C19" i="38" l="1"/>
  <c r="C21" i="38" s="1"/>
  <c r="D16" i="37"/>
  <c r="C15" i="34"/>
  <c r="C24" i="6"/>
  <c r="B11" i="35" l="1"/>
  <c r="B15" i="35" s="1"/>
  <c r="C12" i="7"/>
  <c r="C14" i="7" s="1"/>
  <c r="D12" i="7" s="1"/>
  <c r="D14" i="7" s="1"/>
  <c r="D19" i="38" l="1"/>
  <c r="D21" i="38" s="1"/>
  <c r="D15" i="34" l="1"/>
  <c r="D17" i="34" s="1"/>
  <c r="D13" i="35"/>
  <c r="D15" i="35" s="1"/>
  <c r="C13" i="35" l="1"/>
  <c r="C15" i="35" s="1"/>
  <c r="D49" i="39"/>
  <c r="D51" i="39" l="1"/>
  <c r="E49" i="39" s="1"/>
  <c r="E51" i="39" s="1"/>
</calcChain>
</file>

<file path=xl/sharedStrings.xml><?xml version="1.0" encoding="utf-8"?>
<sst xmlns="http://schemas.openxmlformats.org/spreadsheetml/2006/main" count="510" uniqueCount="330">
  <si>
    <t xml:space="preserve">      </t>
  </si>
  <si>
    <t>DESCRIPTION</t>
  </si>
  <si>
    <t>ACTUAL PRIOR</t>
  </si>
  <si>
    <t>YTD ACTUAL</t>
  </si>
  <si>
    <t>PROJECTED</t>
  </si>
  <si>
    <t>PROPOSED</t>
  </si>
  <si>
    <t>TO</t>
  </si>
  <si>
    <t>BUDGET</t>
  </si>
  <si>
    <t>REVENUE</t>
  </si>
  <si>
    <t>EXPENDITURES</t>
  </si>
  <si>
    <t>TRANSFER IN/OUT</t>
  </si>
  <si>
    <t>OTHER SOURCES</t>
  </si>
  <si>
    <t>EXCESS REV/EXPEND</t>
  </si>
  <si>
    <t>FUND BAL 1/1</t>
  </si>
  <si>
    <t>FUND BAL 12/31</t>
  </si>
  <si>
    <t>GL CODE</t>
  </si>
  <si>
    <t>TAXES</t>
  </si>
  <si>
    <t>TOTAL TAX</t>
  </si>
  <si>
    <t>LIQUOR LICENSE</t>
  </si>
  <si>
    <t xml:space="preserve">INTERGOVERNMENTAL </t>
  </si>
  <si>
    <t>CHARGE FOR SERVICE</t>
  </si>
  <si>
    <t>WEED &amp; PEST REMOVAL</t>
  </si>
  <si>
    <t>HARVEST PARK</t>
  </si>
  <si>
    <t>TOTAL</t>
  </si>
  <si>
    <t>EARNINGS ON DEP &amp; INV</t>
  </si>
  <si>
    <t>REFUND OF EXPENDIT</t>
  </si>
  <si>
    <t>FEE ACCOUNTS</t>
  </si>
  <si>
    <t>OTHER FINANCING SOURCES</t>
  </si>
  <si>
    <t>DEPT</t>
  </si>
  <si>
    <t>VOCA</t>
  </si>
  <si>
    <t>VALE</t>
  </si>
  <si>
    <t>TOTAL GENERAL</t>
  </si>
  <si>
    <t xml:space="preserve">PHILLIPS COUNTY ROAD &amp; BRIDGE SUMMARY </t>
  </si>
  <si>
    <t>GL No</t>
  </si>
  <si>
    <t>LICENSE &amp; PERMITS</t>
  </si>
  <si>
    <t>INTERGOVERNMENTAL</t>
  </si>
  <si>
    <t>CHARGES FOR SERVICE</t>
  </si>
  <si>
    <t>TOTAL CHARGES</t>
  </si>
  <si>
    <t>TOTAL REVENUE</t>
  </si>
  <si>
    <t>PHILLIPS COUNTY CONTINGENCY FUND 40</t>
  </si>
  <si>
    <t xml:space="preserve">PHILLIPS COUNTY AMBULANCE FUND 50 </t>
  </si>
  <si>
    <t xml:space="preserve">  TOTAL EXPENDITURE</t>
  </si>
  <si>
    <t xml:space="preserve">PHILLIPS COUNTY CAPITAL EXPENDITURE FUND 61 </t>
  </si>
  <si>
    <t xml:space="preserve">  TOTAL REVENUE</t>
  </si>
  <si>
    <t>PHILLIPS COUNTY HUMAN SERVICES  FUND 70</t>
  </si>
  <si>
    <t xml:space="preserve">PROPERTY TAXES </t>
  </si>
  <si>
    <t>LATE FILING PENALTIES</t>
  </si>
  <si>
    <t>SPEC OWNERSHIP (BCD)</t>
  </si>
  <si>
    <t>SPEC OWNERSHIP (A)</t>
  </si>
  <si>
    <t>SALES TAX - STATE</t>
  </si>
  <si>
    <t>USE TAX - CO CLERK</t>
  </si>
  <si>
    <t>USE TAX - HOLYOKE</t>
  </si>
  <si>
    <t>USE TAX - HAXTUN</t>
  </si>
  <si>
    <t>FINAL 200</t>
  </si>
  <si>
    <t xml:space="preserve">PHILLIPS COUNTY GENERAL FUND SUMMARY </t>
  </si>
  <si>
    <t>PHILLIPS COUNTY GENERAL FUND REVENUE</t>
  </si>
  <si>
    <t xml:space="preserve">PHILLIPS COUNTY CONSERVATION TRUST </t>
  </si>
  <si>
    <t xml:space="preserve">PHILLIPS COUNTY UNEMPLOYMENT FUND </t>
  </si>
  <si>
    <t xml:space="preserve">PHILLIPS COUNTY E911 BUDGET </t>
  </si>
  <si>
    <t>PHILLIPS COUNTY ROAD &amp; BRIDGE REVENUE</t>
  </si>
  <si>
    <t>YEAR 2004</t>
  </si>
  <si>
    <t>2012 BUDGET</t>
  </si>
  <si>
    <t>PHILLIPS COUNTY 2012</t>
  </si>
  <si>
    <t>EVENT CENTER RENT</t>
  </si>
  <si>
    <t>FAMILY EDUCATION RENT</t>
  </si>
  <si>
    <t>DWPS RENT</t>
  </si>
  <si>
    <t>HIGH PLAINS HIGHWAY</t>
  </si>
  <si>
    <t>TRANSFER</t>
  </si>
  <si>
    <t>PHILLIPS COUNTY ECONOMIC DEVELOPMENT</t>
  </si>
  <si>
    <t>TRANSFER IN</t>
  </si>
  <si>
    <t>USE TAX - OTHER</t>
  </si>
  <si>
    <t>EXCESS REV EXP</t>
  </si>
  <si>
    <t>MISC INCOME</t>
  </si>
  <si>
    <t>SHERIFF</t>
  </si>
  <si>
    <t>COUNTY CLERK</t>
  </si>
  <si>
    <t>COUNTY TREASURER</t>
  </si>
  <si>
    <t>PUBLIC TRUSTEE</t>
  </si>
  <si>
    <t>INTEREST ON TAXES</t>
  </si>
  <si>
    <t>PERMIT FEES</t>
  </si>
  <si>
    <t>RESOURCE CENTR RENT</t>
  </si>
  <si>
    <t>VET SERVICE ALLOTMNT</t>
  </si>
  <si>
    <t>FINES &amp; FORFEITS</t>
  </si>
  <si>
    <t>UPS FINES</t>
  </si>
  <si>
    <t>INSURANCE RECOVERIES</t>
  </si>
  <si>
    <t>SEATBELT FUND</t>
  </si>
  <si>
    <t>PUBLIC SAFETY GRANT</t>
  </si>
  <si>
    <t>PROPERTY TAXES PY</t>
  </si>
  <si>
    <t>SENIOR EXEMPTION</t>
  </si>
  <si>
    <t>ABATEMENTS</t>
  </si>
  <si>
    <t>ABATEMENT INTEREST</t>
  </si>
  <si>
    <t>INTEREST ON DEL TAXES</t>
  </si>
  <si>
    <t>OTHER LOCAL GOVNMT</t>
  </si>
  <si>
    <t>3340-000</t>
  </si>
  <si>
    <t>STATE GRANT</t>
  </si>
  <si>
    <t>3340-100</t>
  </si>
  <si>
    <t>TOTAL EXPENDITURE</t>
  </si>
  <si>
    <t>AVIATION FUEL</t>
  </si>
  <si>
    <t>MISC REVENUE</t>
  </si>
  <si>
    <t>PHILLIPS COUNTY GENERAL FUND 10</t>
  </si>
  <si>
    <t>FED GRANTS - PUB SAFETY</t>
  </si>
  <si>
    <t>CHARGES SERVICE &amp; SALE</t>
  </si>
  <si>
    <t>USE TAX - CO BLDG PERMIT</t>
  </si>
  <si>
    <t>TOBACCO PRODUCTS</t>
  </si>
  <si>
    <t>CONTRIBUTIONS</t>
  </si>
  <si>
    <t>SALE OF ASSETS</t>
  </si>
  <si>
    <t>PAVILION RENT</t>
  </si>
  <si>
    <t>3410-100</t>
  </si>
  <si>
    <t>3410-200</t>
  </si>
  <si>
    <t>3410-300</t>
  </si>
  <si>
    <t>3410-400</t>
  </si>
  <si>
    <t>3410-500</t>
  </si>
  <si>
    <t>3310-100</t>
  </si>
  <si>
    <t>3810-200</t>
  </si>
  <si>
    <t xml:space="preserve"> </t>
  </si>
  <si>
    <t>FEDERAL GRANT</t>
  </si>
  <si>
    <t>TRANSFER-OTHER FUNDS</t>
  </si>
  <si>
    <t>LOTTERY</t>
  </si>
  <si>
    <t>INTEREST EARNED</t>
  </si>
  <si>
    <t>PROPERTY TAX (CY)</t>
  </si>
  <si>
    <t>PROPERTY TAX (PY)</t>
  </si>
  <si>
    <t>SPEC OWNERSHIP TAX (BC&amp;D)</t>
  </si>
  <si>
    <t>SPEC OWNERSHIP TAX (A)</t>
  </si>
  <si>
    <t>INTEREST- DELINQUENT TAX</t>
  </si>
  <si>
    <t>INTEREST - CURRENT TAX</t>
  </si>
  <si>
    <t>LANDFILL FEES HAXTUN</t>
  </si>
  <si>
    <t>LANDFILL FEES HOLYOKE</t>
  </si>
  <si>
    <t>LANDFILL FEES OTHER</t>
  </si>
  <si>
    <t>LANDFILL WEEKLY</t>
  </si>
  <si>
    <t>CREDIT CARD PAYMENTS</t>
  </si>
  <si>
    <t>TRANSFER FROM OTHER FUNDS</t>
  </si>
  <si>
    <t>SALE OF ASSETS&gt;$2000</t>
  </si>
  <si>
    <t>MAINT SUPPLIES BUILDINGS</t>
  </si>
  <si>
    <t>PROFESSIONAL SERVICES</t>
  </si>
  <si>
    <t>REPAIRS</t>
  </si>
  <si>
    <t>TREASURERS FEES</t>
  </si>
  <si>
    <t>CAPITAL OUTLAY&lt;1,999</t>
  </si>
  <si>
    <t>CAPITAL ASSETS &gt;2,000</t>
  </si>
  <si>
    <t>DEBT SERVICE</t>
  </si>
  <si>
    <t>INTEREST TO DEBT SERVICE</t>
  </si>
  <si>
    <t>OTHER OPERATING SUPPLIES</t>
  </si>
  <si>
    <t>TRANSFER TO OTHER FUNDS</t>
  </si>
  <si>
    <t>TRANSFER FROM OTHER</t>
  </si>
  <si>
    <t>PROPERTY TAXES CY</t>
  </si>
  <si>
    <t>SPEC OWNERSHIP TAX (BCD)</t>
  </si>
  <si>
    <t>SALES TAX</t>
  </si>
  <si>
    <t>INT DELINQUENT TAX</t>
  </si>
  <si>
    <t>INT ON CURRENT TAXES</t>
  </si>
  <si>
    <t>ADD'L MOTOR VEHICLE 1.50</t>
  </si>
  <si>
    <t>ADD'L MOTOR VEHICLE 2.50</t>
  </si>
  <si>
    <t>HWY USER TAX FUND</t>
  </si>
  <si>
    <t>SALE SUPPLIES</t>
  </si>
  <si>
    <t>REFUNDS ON EXPEND</t>
  </si>
  <si>
    <t>COMMISSIONERS</t>
  </si>
  <si>
    <t>CO. ATTORNEY</t>
  </si>
  <si>
    <t>PLANNING &amp; ZONING</t>
  </si>
  <si>
    <t>ADMINISTRATION</t>
  </si>
  <si>
    <t xml:space="preserve">OTHER ADMINISTRATIVE </t>
  </si>
  <si>
    <t>CLERK &amp; RECORDER</t>
  </si>
  <si>
    <t>ELECTIONS</t>
  </si>
  <si>
    <t>TREASURER</t>
  </si>
  <si>
    <t>ASSESSOR</t>
  </si>
  <si>
    <t>MAINTENANCE</t>
  </si>
  <si>
    <t>COMPUTER</t>
  </si>
  <si>
    <t>SPECIAL PROJECTS</t>
  </si>
  <si>
    <t>JAIL</t>
  </si>
  <si>
    <t>CORONER</t>
  </si>
  <si>
    <t>EMERGENCY MANAGEMENT</t>
  </si>
  <si>
    <t>COMMUNICATIONS CENTER</t>
  </si>
  <si>
    <t>DIST ATTORNEY</t>
  </si>
  <si>
    <t>COUNTY FAIR</t>
  </si>
  <si>
    <t>LIBRARIES</t>
  </si>
  <si>
    <t>MUSEUM</t>
  </si>
  <si>
    <t>FG RELATED PROJECTS</t>
  </si>
  <si>
    <t>EXTENSION SERVICE</t>
  </si>
  <si>
    <t>EVENT CENTER</t>
  </si>
  <si>
    <t>FAIRGROUNDS</t>
  </si>
  <si>
    <t>PAVILION</t>
  </si>
  <si>
    <t>SANITARY LANDFILL</t>
  </si>
  <si>
    <t>WEED DISTRICT</t>
  </si>
  <si>
    <t>HEALTH &amp; REGIONAL</t>
  </si>
  <si>
    <t>VETERANS OFFICE</t>
  </si>
  <si>
    <t>TOTAL SAFETY</t>
  </si>
  <si>
    <t>OTHER PROJECT</t>
  </si>
  <si>
    <t>STATE GRANTS</t>
  </si>
  <si>
    <t>RECYCLING</t>
  </si>
  <si>
    <t>HARVEST PARK PROJECT</t>
  </si>
  <si>
    <t>TOTAL OTHER SOURCES</t>
  </si>
  <si>
    <t>TRANSFER OUT</t>
  </si>
  <si>
    <t>HEGINBOTHAM TRUST</t>
  </si>
  <si>
    <t>USEFUL PUBLIC SERVICE</t>
  </si>
  <si>
    <t>LOCAL VICTIM'S ASSISTANCE</t>
  </si>
  <si>
    <t>2020 BUDGET</t>
  </si>
  <si>
    <t>PHILLIPS COUNTY ROAD &amp; BRIDGE EXPENSE</t>
  </si>
  <si>
    <t xml:space="preserve">TOTAL </t>
  </si>
  <si>
    <t xml:space="preserve">FICA </t>
  </si>
  <si>
    <t>INTEREST ON DELINQUENT TAX</t>
  </si>
  <si>
    <t>INTEREST ON CURRENT TAXES</t>
  </si>
  <si>
    <t>REFUNDS OF EXPENDITURES</t>
  </si>
  <si>
    <t>LOCAL REFUNDS CAP</t>
  </si>
  <si>
    <t xml:space="preserve">2021 BUDGET </t>
  </si>
  <si>
    <t>ACTUAL 2019</t>
  </si>
  <si>
    <t>PROJECTED 2020</t>
  </si>
  <si>
    <t xml:space="preserve">2021 BUDGET  </t>
  </si>
  <si>
    <t>2021 BUDGET</t>
  </si>
  <si>
    <t xml:space="preserve">2021  BUDGET </t>
  </si>
  <si>
    <t>2021  BUDGET FUND  40</t>
  </si>
  <si>
    <t>2021   BUDGET FUND 50</t>
  </si>
  <si>
    <t>2021 BUDGET FUND 60</t>
  </si>
  <si>
    <t>2021  BUDGET FUND 61</t>
  </si>
  <si>
    <t>2021 BUDGET FUND 62</t>
  </si>
  <si>
    <t>2021  BUDGET  FUND 64</t>
  </si>
  <si>
    <t>2021  BUDGET  FUND 65</t>
  </si>
  <si>
    <t>2021 BUDGET FUND 70</t>
  </si>
  <si>
    <t>TRANSFERS TO OTHER FUNDS</t>
  </si>
  <si>
    <t>COST ALLOCATION HS</t>
  </si>
  <si>
    <t>ALTERNATIVE FINANCING</t>
  </si>
  <si>
    <t>TRANSFER TO OTHER</t>
  </si>
  <si>
    <t>GL</t>
  </si>
  <si>
    <t>3445-001</t>
  </si>
  <si>
    <t>3445-002</t>
  </si>
  <si>
    <t>3445-003</t>
  </si>
  <si>
    <t>3445-004</t>
  </si>
  <si>
    <t>3445-005</t>
  </si>
  <si>
    <t>3445-006</t>
  </si>
  <si>
    <t>3445-007</t>
  </si>
  <si>
    <t>3445-012</t>
  </si>
  <si>
    <t>3445-013</t>
  </si>
  <si>
    <t>3445-015</t>
  </si>
  <si>
    <t xml:space="preserve">SURCHARGE-PCTELCOM </t>
  </si>
  <si>
    <t xml:space="preserve">SURCHARGE-HAXTUN </t>
  </si>
  <si>
    <t>CONTRIBUTIONS &amp; DONATIONS</t>
  </si>
  <si>
    <t xml:space="preserve">   TOTAL REVENUE</t>
  </si>
  <si>
    <t/>
  </si>
  <si>
    <t>OFFICE SUPPLIES</t>
  </si>
  <si>
    <t>POSTAGE</t>
  </si>
  <si>
    <t>INTERNET</t>
  </si>
  <si>
    <t>PUBLICATION &amp; LEGAL NOTICES</t>
  </si>
  <si>
    <t>TELEPHONE &amp; CELL PHONES</t>
  </si>
  <si>
    <t>CONTRACTS</t>
  </si>
  <si>
    <t>FOOD &amp; LODGING</t>
  </si>
  <si>
    <t>CAPITAL OUTLAY</t>
  </si>
  <si>
    <t>CAPITAL ASSET</t>
  </si>
  <si>
    <t>EXCESS REV/EXP</t>
  </si>
  <si>
    <t>SALE OF FIXED ASSETS</t>
  </si>
  <si>
    <t>FUND BALANCE 1/1</t>
  </si>
  <si>
    <t>FUND BALANCE 12/31</t>
  </si>
  <si>
    <t>3640-000</t>
  </si>
  <si>
    <t>3710-000</t>
  </si>
  <si>
    <t xml:space="preserve">SURCHARGE-VIAERO </t>
  </si>
  <si>
    <t xml:space="preserve">SURCHARGE-VERIZON </t>
  </si>
  <si>
    <t>SURCHARGE-SPRINT PCS</t>
  </si>
  <si>
    <t>SURCHARGE-CINGULAR</t>
  </si>
  <si>
    <t>SURCHARGE-VOICESTREAM</t>
  </si>
  <si>
    <t>SURCHARGE-VONAGE</t>
  </si>
  <si>
    <t>SURCHARGE-LEVEL THREE</t>
  </si>
  <si>
    <t xml:space="preserve">SURCHARGE-OTHER COMPANY </t>
  </si>
  <si>
    <t>OTHER OPERATING COSTS</t>
  </si>
  <si>
    <t>CONTRIBUTION &amp; DONATIONS</t>
  </si>
  <si>
    <t>SALARIES &amp; WAGES</t>
  </si>
  <si>
    <t>WORKER'S COMPENSATION INSURANCE</t>
  </si>
  <si>
    <t>FICA TAXES</t>
  </si>
  <si>
    <t>POSTAGE, BOX RENT, FREIGHT</t>
  </si>
  <si>
    <t>PROFESSIONAL SERVICE</t>
  </si>
  <si>
    <t>TOTAL EXPENDITURES</t>
  </si>
  <si>
    <t>SALARIES</t>
  </si>
  <si>
    <t>WORKERS' COMPENSATION INSURANCE</t>
  </si>
  <si>
    <t>HEALTH INSURANCE</t>
  </si>
  <si>
    <t>HEALTH INSURANCE REIMBURSEMENT</t>
  </si>
  <si>
    <t>DENTAL INSURANCE</t>
  </si>
  <si>
    <t>VISION INSURANCE</t>
  </si>
  <si>
    <t>LIFE INSURANCE</t>
  </si>
  <si>
    <t>EMPLOYMENT RETIREMENT</t>
  </si>
  <si>
    <t>OTHER OTHER DHS EXPENDITURES</t>
  </si>
  <si>
    <t>SALARY AND WAGES</t>
  </si>
  <si>
    <t>EMPLOYEE RETIREMENT</t>
  </si>
  <si>
    <t>SMALL ITEMS OF EQUIPMENTS</t>
  </si>
  <si>
    <t>OFFICE</t>
  </si>
  <si>
    <t>JANITORIAL SUPPLIES</t>
  </si>
  <si>
    <t>OTHER OPERATING SUPPLIES/COSTS</t>
  </si>
  <si>
    <t>CONSUMABLE TOOLS</t>
  </si>
  <si>
    <t>GAS, FUEL AND OIL</t>
  </si>
  <si>
    <t>PTS FOR EQUIPMENT REPAIR</t>
  </si>
  <si>
    <t>TIRES AND TUBES</t>
  </si>
  <si>
    <t>TRAFFIC SIGNS</t>
  </si>
  <si>
    <t>MISC SUPPLIES - GRASS/OTHER</t>
  </si>
  <si>
    <t>CHEMICALS</t>
  </si>
  <si>
    <t>CONCRETE PRODUCTS</t>
  </si>
  <si>
    <t>METAL PRODUCTS</t>
  </si>
  <si>
    <t>STONE GRAVEL AND SAND</t>
  </si>
  <si>
    <t>ASPHALT AND CHIP SEAL</t>
  </si>
  <si>
    <t>BUILDING MAINTENANCE SUPPLIES</t>
  </si>
  <si>
    <t>INTERNET / PAGERS / TECHNOLOGY</t>
  </si>
  <si>
    <t>PUBLICATION AND LEGAL NOTICES</t>
  </si>
  <si>
    <t>MEMBERSHIP / DUES / CONTRIBUTIONS</t>
  </si>
  <si>
    <t>UTILITIES</t>
  </si>
  <si>
    <t>TELEPHONES AND CELL PHONES</t>
  </si>
  <si>
    <t>LEGAL AND ENGINEERING</t>
  </si>
  <si>
    <t>RAPAIRS - LABOR AND PARTS</t>
  </si>
  <si>
    <t>RADIO REPAIRS</t>
  </si>
  <si>
    <t>BLDG MAINT/REPAIRS</t>
  </si>
  <si>
    <t>MISC PURCHASED SERVICE-DOT</t>
  </si>
  <si>
    <t>WASHING EQUIPMENT</t>
  </si>
  <si>
    <t>MILEAGE ALLOWANCE</t>
  </si>
  <si>
    <t>MEETINGS AND SEMINARS</t>
  </si>
  <si>
    <t>FOOD AND LODGING</t>
  </si>
  <si>
    <t>CTY TREAS COLLECTION FEES</t>
  </si>
  <si>
    <t>INSURANCE</t>
  </si>
  <si>
    <t>RENTAL</t>
  </si>
  <si>
    <t>CAPITAL ASSETS</t>
  </si>
  <si>
    <t>WORKER'S COMPENSATION INS</t>
  </si>
  <si>
    <t>TRAFFIC CITATIONS</t>
  </si>
  <si>
    <t>3820-100</t>
  </si>
  <si>
    <t>CC OUT-OF-COUNTY FEES</t>
  </si>
  <si>
    <t>TOTAL FEE ACCOUNTS</t>
  </si>
  <si>
    <t>TOTAL FINES &amp; FORFEITS</t>
  </si>
  <si>
    <t>TOTAL INTERGOVERNMENTAL</t>
  </si>
  <si>
    <t>TOTAL LICENSES &amp; PERMITS</t>
  </si>
  <si>
    <t>TOTAL TAXES</t>
  </si>
  <si>
    <t>MISCELLANEOUS REVENUE</t>
  </si>
  <si>
    <t>TOTAL MISCELLANEOUS REVENUE</t>
  </si>
  <si>
    <t>TOTAL CHARGE FOR SERVICE</t>
  </si>
  <si>
    <t>FINAL 2021</t>
  </si>
  <si>
    <t>8,000 TO AMBULANCE</t>
  </si>
  <si>
    <t>45,000 TO DHS</t>
  </si>
  <si>
    <t>66,500 FROM 911</t>
  </si>
  <si>
    <t>174,982 FROM CONTINGENCY</t>
  </si>
  <si>
    <t>STATE SHARED REVENUE</t>
  </si>
  <si>
    <t>MISC PROJECT-CH SIDEWALKS</t>
  </si>
  <si>
    <t>25,500 TO PCED</t>
  </si>
  <si>
    <t>TOTAL MISC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</si>
</sst>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;[Red]#,##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Continuous"/>
    </xf>
    <xf numFmtId="0" fontId="3" fillId="0" borderId="0" xfId="0" applyFont="1"/>
    <xf numFmtId="0" fontId="4" fillId="0" borderId="4" xfId="0" applyFont="1" applyBorder="1" applyAlignment="1"/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3" fontId="4" fillId="0" borderId="0" xfId="0" applyNumberFormat="1" applyFont="1"/>
    <xf numFmtId="3" fontId="3" fillId="0" borderId="4" xfId="0" applyNumberFormat="1" applyFont="1" applyBorder="1" applyAlignment="1">
      <alignment horizontal="centerContinuous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/>
    <xf numFmtId="164" fontId="4" fillId="0" borderId="4" xfId="1" applyNumberFormat="1" applyFont="1" applyBorder="1"/>
    <xf numFmtId="3" fontId="4" fillId="0" borderId="4" xfId="0" applyNumberFormat="1" applyFont="1" applyBorder="1" applyAlignment="1">
      <alignment horizontal="centerContinuous"/>
    </xf>
    <xf numFmtId="3" fontId="5" fillId="0" borderId="4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left" indent="1"/>
    </xf>
    <xf numFmtId="3" fontId="4" fillId="0" borderId="6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/>
    <xf numFmtId="0" fontId="4" fillId="0" borderId="4" xfId="0" applyFont="1" applyBorder="1" applyAlignment="1">
      <alignment horizontal="left" indent="1"/>
    </xf>
    <xf numFmtId="4" fontId="4" fillId="0" borderId="0" xfId="0" applyNumberFormat="1" applyFont="1"/>
    <xf numFmtId="0" fontId="4" fillId="0" borderId="0" xfId="0" applyFont="1" applyBorder="1"/>
    <xf numFmtId="0" fontId="4" fillId="0" borderId="4" xfId="0" applyFont="1" applyFill="1" applyBorder="1"/>
    <xf numFmtId="0" fontId="4" fillId="0" borderId="4" xfId="0" quotePrefix="1" applyFont="1" applyBorder="1"/>
    <xf numFmtId="2" fontId="4" fillId="0" borderId="0" xfId="0" applyNumberFormat="1" applyFont="1"/>
    <xf numFmtId="3" fontId="4" fillId="0" borderId="4" xfId="0" quotePrefix="1" applyNumberFormat="1" applyFont="1" applyBorder="1"/>
    <xf numFmtId="4" fontId="5" fillId="0" borderId="0" xfId="0" applyNumberFormat="1" applyFont="1"/>
    <xf numFmtId="0" fontId="4" fillId="0" borderId="0" xfId="0" applyFont="1" applyAlignment="1"/>
    <xf numFmtId="166" fontId="4" fillId="0" borderId="4" xfId="0" applyNumberFormat="1" applyFont="1" applyBorder="1"/>
    <xf numFmtId="166" fontId="4" fillId="0" borderId="4" xfId="1" applyNumberFormat="1" applyFont="1" applyBorder="1"/>
    <xf numFmtId="166" fontId="4" fillId="0" borderId="4" xfId="1" applyNumberFormat="1" applyFont="1" applyFill="1" applyBorder="1"/>
    <xf numFmtId="0" fontId="4" fillId="0" borderId="0" xfId="0" applyFont="1" applyAlignment="1">
      <alignment horizontal="right"/>
    </xf>
    <xf numFmtId="166" fontId="3" fillId="0" borderId="4" xfId="0" applyNumberFormat="1" applyFont="1" applyBorder="1"/>
    <xf numFmtId="166" fontId="4" fillId="0" borderId="4" xfId="0" applyNumberFormat="1" applyFont="1" applyFill="1" applyBorder="1"/>
    <xf numFmtId="0" fontId="3" fillId="0" borderId="4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4" xfId="0" applyFont="1" applyBorder="1" applyAlignment="1">
      <alignment horizontal="right"/>
    </xf>
    <xf numFmtId="164" fontId="4" fillId="0" borderId="4" xfId="1" applyNumberFormat="1" applyFont="1" applyBorder="1" applyAlignment="1"/>
    <xf numFmtId="3" fontId="4" fillId="0" borderId="4" xfId="1" applyNumberFormat="1" applyFont="1" applyBorder="1"/>
    <xf numFmtId="166" fontId="4" fillId="0" borderId="7" xfId="1" applyNumberFormat="1" applyFont="1" applyBorder="1"/>
    <xf numFmtId="166" fontId="4" fillId="0" borderId="5" xfId="1" applyNumberFormat="1" applyFont="1" applyBorder="1"/>
    <xf numFmtId="166" fontId="4" fillId="0" borderId="6" xfId="1" applyNumberFormat="1" applyFont="1" applyBorder="1"/>
    <xf numFmtId="166" fontId="4" fillId="0" borderId="4" xfId="1" applyNumberFormat="1" applyFont="1" applyBorder="1" applyAlignment="1">
      <alignment horizontal="right"/>
    </xf>
    <xf numFmtId="166" fontId="4" fillId="0" borderId="7" xfId="1" applyNumberFormat="1" applyFont="1" applyFill="1" applyBorder="1"/>
    <xf numFmtId="166" fontId="4" fillId="0" borderId="5" xfId="1" applyNumberFormat="1" applyFont="1" applyFill="1" applyBorder="1"/>
    <xf numFmtId="166" fontId="4" fillId="0" borderId="0" xfId="1" applyNumberFormat="1" applyFont="1"/>
    <xf numFmtId="166" fontId="4" fillId="0" borderId="5" xfId="0" applyNumberFormat="1" applyFont="1" applyBorder="1"/>
    <xf numFmtId="166" fontId="4" fillId="0" borderId="5" xfId="1" applyNumberFormat="1" applyFont="1" applyBorder="1" applyAlignment="1">
      <alignment horizontal="center"/>
    </xf>
    <xf numFmtId="164" fontId="4" fillId="0" borderId="0" xfId="0" applyNumberFormat="1" applyFont="1"/>
    <xf numFmtId="164" fontId="4" fillId="0" borderId="0" xfId="1" applyNumberFormat="1" applyFont="1"/>
    <xf numFmtId="166" fontId="4" fillId="0" borderId="6" xfId="0" applyNumberFormat="1" applyFont="1" applyBorder="1"/>
    <xf numFmtId="4" fontId="4" fillId="0" borderId="4" xfId="0" applyNumberFormat="1" applyFont="1" applyBorder="1"/>
    <xf numFmtId="165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2" fontId="4" fillId="0" borderId="4" xfId="0" applyNumberFormat="1" applyFont="1" applyBorder="1" applyAlignment="1">
      <alignment horizontal="centerContinuous"/>
    </xf>
    <xf numFmtId="2" fontId="4" fillId="0" borderId="4" xfId="0" applyNumberFormat="1" applyFont="1" applyBorder="1" applyAlignment="1">
      <alignment horizontal="center"/>
    </xf>
    <xf numFmtId="41" fontId="4" fillId="0" borderId="4" xfId="1" applyNumberFormat="1" applyFont="1" applyBorder="1"/>
    <xf numFmtId="0" fontId="3" fillId="0" borderId="10" xfId="0" applyFont="1" applyBorder="1" applyAlignment="1">
      <alignment horizontal="left" indent="1"/>
    </xf>
    <xf numFmtId="0" fontId="4" fillId="0" borderId="10" xfId="0" applyFont="1" applyBorder="1" applyAlignment="1"/>
    <xf numFmtId="164" fontId="5" fillId="0" borderId="0" xfId="1" applyNumberFormat="1" applyFont="1"/>
    <xf numFmtId="0" fontId="3" fillId="0" borderId="4" xfId="0" applyFont="1" applyBorder="1" applyAlignment="1">
      <alignment horizontal="right"/>
    </xf>
    <xf numFmtId="166" fontId="3" fillId="0" borderId="6" xfId="0" applyNumberFormat="1" applyFont="1" applyBorder="1"/>
    <xf numFmtId="166" fontId="4" fillId="0" borderId="0" xfId="0" applyNumberFormat="1" applyFont="1"/>
    <xf numFmtId="166" fontId="3" fillId="0" borderId="6" xfId="1" applyNumberFormat="1" applyFont="1" applyBorder="1"/>
    <xf numFmtId="166" fontId="3" fillId="0" borderId="6" xfId="1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center"/>
    </xf>
    <xf numFmtId="166" fontId="3" fillId="0" borderId="4" xfId="1" applyNumberFormat="1" applyFont="1" applyFill="1" applyBorder="1"/>
    <xf numFmtId="166" fontId="6" fillId="0" borderId="5" xfId="1" applyNumberFormat="1" applyFont="1" applyFill="1" applyBorder="1"/>
    <xf numFmtId="166" fontId="3" fillId="0" borderId="6" xfId="1" applyNumberFormat="1" applyFont="1" applyFill="1" applyBorder="1"/>
    <xf numFmtId="166" fontId="6" fillId="0" borderId="5" xfId="1" applyNumberFormat="1" applyFont="1" applyBorder="1"/>
    <xf numFmtId="166" fontId="3" fillId="0" borderId="4" xfId="1" applyNumberFormat="1" applyFont="1" applyBorder="1"/>
    <xf numFmtId="3" fontId="3" fillId="0" borderId="4" xfId="0" applyNumberFormat="1" applyFont="1" applyBorder="1" applyAlignment="1">
      <alignment horizontal="right"/>
    </xf>
    <xf numFmtId="3" fontId="5" fillId="0" borderId="5" xfId="0" applyNumberFormat="1" applyFont="1" applyBorder="1"/>
    <xf numFmtId="3" fontId="4" fillId="0" borderId="5" xfId="0" applyNumberFormat="1" applyFont="1" applyBorder="1"/>
    <xf numFmtId="3" fontId="3" fillId="0" borderId="6" xfId="0" applyNumberFormat="1" applyFont="1" applyBorder="1"/>
    <xf numFmtId="0" fontId="3" fillId="0" borderId="10" xfId="0" applyFont="1" applyBorder="1" applyAlignment="1">
      <alignment horizontal="right" indent="1"/>
    </xf>
    <xf numFmtId="0" fontId="3" fillId="0" borderId="6" xfId="0" applyFont="1" applyBorder="1" applyAlignment="1">
      <alignment horizontal="right"/>
    </xf>
    <xf numFmtId="0" fontId="4" fillId="0" borderId="5" xfId="0" applyFont="1" applyBorder="1"/>
    <xf numFmtId="166" fontId="4" fillId="0" borderId="5" xfId="0" applyNumberFormat="1" applyFont="1" applyFill="1" applyBorder="1"/>
    <xf numFmtId="37" fontId="4" fillId="0" borderId="4" xfId="0" applyNumberFormat="1" applyFont="1" applyBorder="1"/>
    <xf numFmtId="166" fontId="4" fillId="0" borderId="11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/>
    <xf numFmtId="0" fontId="3" fillId="0" borderId="8" xfId="0" applyFont="1" applyBorder="1"/>
    <xf numFmtId="0" fontId="3" fillId="0" borderId="10" xfId="0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762000</xdr:colOff>
      <xdr:row>3</xdr:row>
      <xdr:rowOff>0</xdr:rowOff>
    </xdr:to>
    <xdr:sp macro="" textlink="">
      <xdr:nvSpPr>
        <xdr:cNvPr id="1574" name="Text 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9525" y="323850"/>
          <a:ext cx="5476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workbookViewId="0"/>
  </sheetViews>
  <sheetFormatPr defaultRowHeight="12.75" x14ac:dyDescent="0.2"/>
  <cols>
    <col min="1" max="1" width="19.5703125" customWidth="1"/>
    <col min="2" max="2" width="13.42578125" customWidth="1"/>
    <col min="3" max="3" width="12.42578125" customWidth="1"/>
    <col min="4" max="4" width="13.140625" customWidth="1"/>
    <col min="5" max="5" width="12.28515625" customWidth="1"/>
    <col min="6" max="6" width="12.140625" customWidth="1"/>
  </cols>
  <sheetData>
    <row r="1" spans="1:6" x14ac:dyDescent="0.2">
      <c r="A1" s="1" t="s">
        <v>62</v>
      </c>
      <c r="B1" s="1"/>
      <c r="C1" s="1"/>
      <c r="D1" s="1"/>
      <c r="E1" s="1"/>
      <c r="F1" s="1"/>
    </row>
    <row r="2" spans="1:6" x14ac:dyDescent="0.2">
      <c r="A2" s="1" t="s">
        <v>61</v>
      </c>
      <c r="B2" s="1"/>
      <c r="C2" s="1"/>
      <c r="D2" s="1"/>
      <c r="E2" s="1"/>
      <c r="F2" s="1"/>
    </row>
    <row r="3" spans="1:6" s="4" customFormat="1" x14ac:dyDescent="0.2">
      <c r="F3" s="4" t="s">
        <v>0</v>
      </c>
    </row>
    <row r="4" spans="1:6" x14ac:dyDescent="0.2">
      <c r="A4" s="2" t="s">
        <v>1</v>
      </c>
      <c r="B4" s="5" t="s">
        <v>2</v>
      </c>
      <c r="C4" s="2" t="s">
        <v>3</v>
      </c>
      <c r="D4" s="3" t="s">
        <v>4</v>
      </c>
      <c r="E4" s="3" t="s">
        <v>5</v>
      </c>
      <c r="F4" s="3" t="s">
        <v>53</v>
      </c>
    </row>
    <row r="5" spans="1:6" x14ac:dyDescent="0.2">
      <c r="A5" s="6"/>
      <c r="B5" s="7" t="s">
        <v>60</v>
      </c>
      <c r="C5" s="6" t="s">
        <v>6</v>
      </c>
      <c r="D5" s="8">
        <v>200</v>
      </c>
      <c r="E5" s="8">
        <v>200</v>
      </c>
      <c r="F5" s="8" t="s">
        <v>7</v>
      </c>
    </row>
    <row r="6" spans="1:6" x14ac:dyDescent="0.2">
      <c r="B6" s="9"/>
      <c r="C6" s="9"/>
    </row>
  </sheetData>
  <phoneticPr fontId="0" type="noConversion"/>
  <printOptions horizontalCentered="1" gridLines="1"/>
  <pageMargins left="0.75" right="0.75" top="0.5" bottom="0.5" header="0.5" footer="0.5"/>
  <pageSetup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showZeros="0" zoomScaleNormal="100" workbookViewId="0">
      <selection activeCell="C27" sqref="C27"/>
    </sheetView>
  </sheetViews>
  <sheetFormatPr defaultColWidth="9.140625" defaultRowHeight="16.5" x14ac:dyDescent="0.3"/>
  <cols>
    <col min="1" max="1" width="21.140625" style="16" bestFit="1" customWidth="1"/>
    <col min="2" max="2" width="12.28515625" style="16" bestFit="1" customWidth="1"/>
    <col min="3" max="3" width="16.42578125" style="16" bestFit="1" customWidth="1"/>
    <col min="4" max="4" width="15.5703125" style="16" bestFit="1" customWidth="1"/>
    <col min="5" max="16384" width="9.140625" style="16"/>
  </cols>
  <sheetData>
    <row r="1" spans="1:5" s="27" customFormat="1" x14ac:dyDescent="0.3">
      <c r="A1" s="17" t="s">
        <v>56</v>
      </c>
      <c r="B1" s="17"/>
      <c r="C1" s="17"/>
      <c r="D1" s="17"/>
      <c r="E1" s="26"/>
    </row>
    <row r="2" spans="1:5" s="27" customFormat="1" x14ac:dyDescent="0.3">
      <c r="A2" s="17" t="s">
        <v>207</v>
      </c>
      <c r="B2" s="17"/>
      <c r="C2" s="17"/>
      <c r="D2" s="17"/>
      <c r="E2" s="26"/>
    </row>
    <row r="3" spans="1:5" x14ac:dyDescent="0.3">
      <c r="A3" s="102" t="s">
        <v>0</v>
      </c>
      <c r="B3" s="103"/>
      <c r="C3" s="103"/>
      <c r="D3" s="103"/>
      <c r="E3" s="28"/>
    </row>
    <row r="4" spans="1:5" x14ac:dyDescent="0.3">
      <c r="A4" s="18" t="s">
        <v>1</v>
      </c>
      <c r="B4" s="18" t="s">
        <v>200</v>
      </c>
      <c r="C4" s="19" t="s">
        <v>201</v>
      </c>
      <c r="D4" s="19" t="s">
        <v>321</v>
      </c>
    </row>
    <row r="5" spans="1:5" x14ac:dyDescent="0.3">
      <c r="A5" s="18"/>
      <c r="B5" s="18"/>
      <c r="C5" s="18"/>
      <c r="D5" s="18"/>
    </row>
    <row r="6" spans="1:5" x14ac:dyDescent="0.3">
      <c r="A6" s="18" t="s">
        <v>8</v>
      </c>
      <c r="B6" s="18"/>
      <c r="C6" s="18"/>
      <c r="D6" s="18"/>
    </row>
    <row r="7" spans="1:5" x14ac:dyDescent="0.3">
      <c r="A7" s="29" t="s">
        <v>116</v>
      </c>
      <c r="B7" s="18">
        <v>12693.39</v>
      </c>
      <c r="C7" s="18">
        <v>10000</v>
      </c>
      <c r="D7" s="18">
        <v>10000</v>
      </c>
    </row>
    <row r="8" spans="1:5" ht="17.25" thickBot="1" x14ac:dyDescent="0.35">
      <c r="A8" s="29" t="s">
        <v>117</v>
      </c>
      <c r="B8" s="91">
        <v>10.61</v>
      </c>
      <c r="C8" s="92">
        <v>6</v>
      </c>
      <c r="D8" s="92">
        <v>0</v>
      </c>
    </row>
    <row r="9" spans="1:5" x14ac:dyDescent="0.3">
      <c r="A9" s="90" t="s">
        <v>43</v>
      </c>
      <c r="B9" s="93">
        <f t="shared" ref="B9:D9" si="0">SUM(B7:B8)</f>
        <v>12704</v>
      </c>
      <c r="C9" s="93">
        <f t="shared" si="0"/>
        <v>10006</v>
      </c>
      <c r="D9" s="93">
        <f t="shared" si="0"/>
        <v>10000</v>
      </c>
    </row>
    <row r="10" spans="1:5" x14ac:dyDescent="0.3">
      <c r="A10" s="18"/>
      <c r="B10" s="18"/>
      <c r="C10" s="18"/>
      <c r="D10" s="18"/>
    </row>
    <row r="11" spans="1:5" x14ac:dyDescent="0.3">
      <c r="A11" s="18" t="s">
        <v>9</v>
      </c>
      <c r="B11" s="18"/>
      <c r="C11" s="18"/>
      <c r="D11" s="18"/>
    </row>
    <row r="12" spans="1:5" ht="17.25" thickBot="1" x14ac:dyDescent="0.35">
      <c r="A12" s="29" t="s">
        <v>182</v>
      </c>
      <c r="B12" s="92"/>
      <c r="C12" s="92">
        <v>0</v>
      </c>
      <c r="D12" s="92">
        <v>20000</v>
      </c>
    </row>
    <row r="13" spans="1:5" x14ac:dyDescent="0.3">
      <c r="A13" s="90" t="s">
        <v>41</v>
      </c>
      <c r="B13" s="30">
        <f>SUM(B12)</f>
        <v>0</v>
      </c>
      <c r="C13" s="30">
        <f>SUM(C12:C12)</f>
        <v>0</v>
      </c>
      <c r="D13" s="30">
        <f>SUM(D12:D12)</f>
        <v>20000</v>
      </c>
    </row>
    <row r="14" spans="1:5" x14ac:dyDescent="0.3">
      <c r="A14" s="18"/>
      <c r="B14" s="18"/>
      <c r="C14" s="18"/>
      <c r="D14" s="18"/>
    </row>
    <row r="15" spans="1:5" x14ac:dyDescent="0.3">
      <c r="A15" s="18" t="s">
        <v>12</v>
      </c>
      <c r="B15" s="44">
        <f>B9-B13</f>
        <v>12704</v>
      </c>
      <c r="C15" s="44">
        <f>C9-C13</f>
        <v>10006</v>
      </c>
      <c r="D15" s="18">
        <f>D9-D13</f>
        <v>-10000</v>
      </c>
    </row>
    <row r="16" spans="1:5" x14ac:dyDescent="0.3">
      <c r="A16" s="18"/>
      <c r="B16" s="44"/>
      <c r="C16" s="44"/>
      <c r="D16" s="18"/>
    </row>
    <row r="17" spans="1:4" x14ac:dyDescent="0.3">
      <c r="A17" s="18" t="s">
        <v>216</v>
      </c>
      <c r="B17" s="18">
        <v>15800</v>
      </c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 t="s">
        <v>13</v>
      </c>
      <c r="B19" s="25">
        <v>3197.09</v>
      </c>
      <c r="C19" s="18">
        <f>B21</f>
        <v>101.09000000000015</v>
      </c>
      <c r="D19" s="18">
        <f>C21</f>
        <v>10107.09</v>
      </c>
    </row>
    <row r="20" spans="1:4" x14ac:dyDescent="0.3">
      <c r="A20" s="18"/>
      <c r="B20" s="18"/>
      <c r="C20" s="18"/>
      <c r="D20" s="18"/>
    </row>
    <row r="21" spans="1:4" x14ac:dyDescent="0.3">
      <c r="A21" s="18" t="s">
        <v>14</v>
      </c>
      <c r="B21" s="18">
        <f>B19+B15-B17</f>
        <v>101.09000000000015</v>
      </c>
      <c r="C21" s="18">
        <f>C19+C15</f>
        <v>10107.09</v>
      </c>
      <c r="D21" s="18">
        <f>D19+D15</f>
        <v>107.09000000000015</v>
      </c>
    </row>
  </sheetData>
  <mergeCells count="1">
    <mergeCell ref="A3:D3"/>
  </mergeCells>
  <pageMargins left="0.7" right="0.7" top="0.75" bottom="0.75" header="0.3" footer="0.3"/>
  <pageSetup fitToHeight="0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54"/>
  <sheetViews>
    <sheetView showZeros="0" zoomScaleNormal="100" workbookViewId="0">
      <selection activeCell="E7" sqref="E7"/>
    </sheetView>
  </sheetViews>
  <sheetFormatPr defaultRowHeight="16.5" x14ac:dyDescent="0.3"/>
  <cols>
    <col min="1" max="1" width="8.5703125" style="13" bestFit="1" customWidth="1"/>
    <col min="2" max="2" width="30.5703125" style="13" bestFit="1" customWidth="1"/>
    <col min="3" max="3" width="12.28515625" style="13" bestFit="1" customWidth="1"/>
    <col min="4" max="4" width="16.42578125" style="13" bestFit="1" customWidth="1"/>
    <col min="5" max="5" width="15.5703125" style="13" bestFit="1" customWidth="1"/>
    <col min="6" max="16384" width="9.140625" style="13"/>
  </cols>
  <sheetData>
    <row r="1" spans="1:6" s="11" customFormat="1" x14ac:dyDescent="0.3">
      <c r="A1" s="107" t="s">
        <v>42</v>
      </c>
      <c r="B1" s="107"/>
      <c r="C1" s="107"/>
      <c r="D1" s="107"/>
      <c r="E1" s="107"/>
      <c r="F1" s="31"/>
    </row>
    <row r="2" spans="1:6" s="11" customFormat="1" x14ac:dyDescent="0.3">
      <c r="A2" s="108" t="s">
        <v>208</v>
      </c>
      <c r="B2" s="108"/>
      <c r="C2" s="108"/>
      <c r="D2" s="108"/>
      <c r="E2" s="108"/>
      <c r="F2" s="31"/>
    </row>
    <row r="3" spans="1:6" x14ac:dyDescent="0.3">
      <c r="A3" s="51"/>
      <c r="B3" s="104" t="s">
        <v>0</v>
      </c>
      <c r="C3" s="104"/>
      <c r="D3" s="104"/>
      <c r="E3" s="104"/>
      <c r="F3" s="32"/>
    </row>
    <row r="4" spans="1:6" x14ac:dyDescent="0.3">
      <c r="A4" s="51"/>
      <c r="B4" s="52" t="s">
        <v>1</v>
      </c>
      <c r="C4" s="15" t="s">
        <v>200</v>
      </c>
      <c r="D4" s="15" t="s">
        <v>201</v>
      </c>
      <c r="E4" s="15" t="s">
        <v>321</v>
      </c>
      <c r="F4" s="32"/>
    </row>
    <row r="5" spans="1:6" x14ac:dyDescent="0.3">
      <c r="A5" s="51"/>
      <c r="B5" s="52"/>
      <c r="C5" s="14"/>
      <c r="D5" s="14"/>
      <c r="E5" s="14"/>
      <c r="F5" s="32"/>
    </row>
    <row r="6" spans="1:6" x14ac:dyDescent="0.3">
      <c r="A6" s="105" t="s">
        <v>8</v>
      </c>
      <c r="B6" s="106"/>
      <c r="C6" s="18"/>
      <c r="D6" s="14"/>
      <c r="E6" s="18"/>
      <c r="F6" s="32"/>
    </row>
    <row r="7" spans="1:6" x14ac:dyDescent="0.3">
      <c r="A7" s="14">
        <v>3110</v>
      </c>
      <c r="B7" s="14" t="s">
        <v>118</v>
      </c>
      <c r="C7" s="44">
        <v>91319</v>
      </c>
      <c r="D7" s="44">
        <v>95862</v>
      </c>
      <c r="E7" s="44">
        <v>96230</v>
      </c>
      <c r="F7" s="32"/>
    </row>
    <row r="8" spans="1:6" x14ac:dyDescent="0.3">
      <c r="A8" s="14">
        <v>3115</v>
      </c>
      <c r="B8" s="14" t="s">
        <v>119</v>
      </c>
      <c r="C8" s="44">
        <v>8</v>
      </c>
      <c r="D8" s="44">
        <v>3</v>
      </c>
      <c r="E8" s="44"/>
      <c r="F8" s="32"/>
    </row>
    <row r="9" spans="1:6" x14ac:dyDescent="0.3">
      <c r="A9" s="14">
        <v>3116</v>
      </c>
      <c r="B9" s="14" t="s">
        <v>88</v>
      </c>
      <c r="C9" s="44"/>
      <c r="D9" s="44">
        <v>-20</v>
      </c>
      <c r="E9" s="44"/>
      <c r="F9" s="32"/>
    </row>
    <row r="10" spans="1:6" x14ac:dyDescent="0.3">
      <c r="A10" s="14">
        <v>3117</v>
      </c>
      <c r="B10" s="14" t="s">
        <v>87</v>
      </c>
      <c r="C10" s="44">
        <v>1678</v>
      </c>
      <c r="D10" s="44">
        <v>1812</v>
      </c>
      <c r="E10" s="44">
        <v>1812</v>
      </c>
      <c r="F10" s="32"/>
    </row>
    <row r="11" spans="1:6" x14ac:dyDescent="0.3">
      <c r="A11" s="14">
        <v>3120</v>
      </c>
      <c r="B11" s="14" t="s">
        <v>120</v>
      </c>
      <c r="C11" s="44">
        <v>8963</v>
      </c>
      <c r="D11" s="44">
        <v>6257</v>
      </c>
      <c r="E11" s="44">
        <v>6200</v>
      </c>
      <c r="F11" s="32"/>
    </row>
    <row r="12" spans="1:6" x14ac:dyDescent="0.3">
      <c r="A12" s="14">
        <v>3160</v>
      </c>
      <c r="B12" s="14" t="s">
        <v>121</v>
      </c>
      <c r="C12" s="44">
        <v>1867</v>
      </c>
      <c r="D12" s="44">
        <v>2472</v>
      </c>
      <c r="E12" s="44">
        <v>2500</v>
      </c>
      <c r="F12" s="32"/>
    </row>
    <row r="13" spans="1:6" x14ac:dyDescent="0.3">
      <c r="A13" s="14">
        <v>3190</v>
      </c>
      <c r="B13" s="14" t="s">
        <v>122</v>
      </c>
      <c r="C13" s="44">
        <v>2</v>
      </c>
      <c r="D13" s="44">
        <v>1</v>
      </c>
      <c r="E13" s="44"/>
      <c r="F13" s="32"/>
    </row>
    <row r="14" spans="1:6" x14ac:dyDescent="0.3">
      <c r="A14" s="14">
        <v>3191</v>
      </c>
      <c r="B14" s="14" t="s">
        <v>89</v>
      </c>
      <c r="C14" s="44">
        <v>0</v>
      </c>
      <c r="D14" s="44">
        <v>-1</v>
      </c>
      <c r="E14" s="44"/>
      <c r="F14" s="32"/>
    </row>
    <row r="15" spans="1:6" x14ac:dyDescent="0.3">
      <c r="A15" s="14">
        <v>3195</v>
      </c>
      <c r="B15" s="14" t="s">
        <v>123</v>
      </c>
      <c r="C15" s="44">
        <v>277</v>
      </c>
      <c r="D15" s="44">
        <v>276</v>
      </c>
      <c r="E15" s="44"/>
      <c r="F15" s="32"/>
    </row>
    <row r="16" spans="1:6" x14ac:dyDescent="0.3">
      <c r="A16" s="14">
        <v>3340</v>
      </c>
      <c r="B16" s="14" t="s">
        <v>183</v>
      </c>
      <c r="C16" s="44"/>
      <c r="D16" s="44">
        <v>17350</v>
      </c>
      <c r="E16" s="44">
        <v>104693</v>
      </c>
      <c r="F16" s="32"/>
    </row>
    <row r="17" spans="1:6" x14ac:dyDescent="0.3">
      <c r="A17" s="14">
        <v>3370</v>
      </c>
      <c r="B17" s="14" t="s">
        <v>326</v>
      </c>
      <c r="C17" s="44"/>
      <c r="D17" s="44">
        <v>2412</v>
      </c>
      <c r="E17" s="44">
        <v>1500</v>
      </c>
      <c r="F17" s="32"/>
    </row>
    <row r="18" spans="1:6" x14ac:dyDescent="0.3">
      <c r="A18" s="14" t="s">
        <v>106</v>
      </c>
      <c r="B18" s="14" t="s">
        <v>124</v>
      </c>
      <c r="C18" s="44">
        <v>20581.189999999999</v>
      </c>
      <c r="D18" s="44">
        <v>20000</v>
      </c>
      <c r="E18" s="44">
        <v>18000</v>
      </c>
      <c r="F18" s="32"/>
    </row>
    <row r="19" spans="1:6" x14ac:dyDescent="0.3">
      <c r="A19" s="14" t="s">
        <v>107</v>
      </c>
      <c r="B19" s="14" t="s">
        <v>125</v>
      </c>
      <c r="C19" s="44">
        <v>47463.7</v>
      </c>
      <c r="D19" s="44">
        <v>45000</v>
      </c>
      <c r="E19" s="44">
        <v>45000</v>
      </c>
      <c r="F19" s="32"/>
    </row>
    <row r="20" spans="1:6" x14ac:dyDescent="0.3">
      <c r="A20" s="14" t="s">
        <v>108</v>
      </c>
      <c r="B20" s="14" t="s">
        <v>126</v>
      </c>
      <c r="C20" s="44">
        <v>152720.34</v>
      </c>
      <c r="D20" s="44">
        <v>96000</v>
      </c>
      <c r="E20" s="44">
        <v>80000</v>
      </c>
      <c r="F20" s="32"/>
    </row>
    <row r="21" spans="1:6" x14ac:dyDescent="0.3">
      <c r="A21" s="14" t="s">
        <v>109</v>
      </c>
      <c r="B21" s="14" t="s">
        <v>127</v>
      </c>
      <c r="C21" s="44">
        <v>15494.49</v>
      </c>
      <c r="D21" s="44">
        <v>21000</v>
      </c>
      <c r="E21" s="44">
        <v>14000</v>
      </c>
      <c r="F21" s="32"/>
    </row>
    <row r="22" spans="1:6" x14ac:dyDescent="0.3">
      <c r="A22" s="14" t="s">
        <v>110</v>
      </c>
      <c r="B22" s="14" t="s">
        <v>128</v>
      </c>
      <c r="C22" s="44">
        <v>5213.46</v>
      </c>
      <c r="D22" s="44">
        <v>9000</v>
      </c>
      <c r="E22" s="44">
        <v>7000</v>
      </c>
      <c r="F22" s="32"/>
    </row>
    <row r="23" spans="1:6" x14ac:dyDescent="0.3">
      <c r="A23" s="14">
        <v>3600</v>
      </c>
      <c r="B23" s="14" t="s">
        <v>318</v>
      </c>
      <c r="C23" s="44"/>
      <c r="D23" s="44">
        <v>8701</v>
      </c>
      <c r="E23" s="44">
        <v>7000</v>
      </c>
      <c r="F23" s="32"/>
    </row>
    <row r="24" spans="1:6" x14ac:dyDescent="0.3">
      <c r="A24" s="14">
        <v>3615</v>
      </c>
      <c r="B24" s="14" t="s">
        <v>184</v>
      </c>
      <c r="C24" s="44">
        <v>7527.2</v>
      </c>
      <c r="D24" s="44">
        <v>17670</v>
      </c>
      <c r="E24" s="44">
        <v>10000</v>
      </c>
      <c r="F24" s="32"/>
    </row>
    <row r="25" spans="1:6" x14ac:dyDescent="0.3">
      <c r="A25" s="14">
        <v>3640</v>
      </c>
      <c r="B25" s="14" t="s">
        <v>103</v>
      </c>
      <c r="C25" s="44">
        <v>10000</v>
      </c>
      <c r="D25" s="44">
        <v>3800</v>
      </c>
      <c r="E25" s="44"/>
      <c r="F25" s="32"/>
    </row>
    <row r="26" spans="1:6" x14ac:dyDescent="0.3">
      <c r="A26" s="14">
        <v>3710</v>
      </c>
      <c r="B26" s="14" t="s">
        <v>129</v>
      </c>
      <c r="C26" s="44"/>
      <c r="D26" s="44"/>
      <c r="E26" s="44"/>
      <c r="F26" s="32"/>
    </row>
    <row r="27" spans="1:6" x14ac:dyDescent="0.3">
      <c r="A27" s="14">
        <v>3910</v>
      </c>
      <c r="B27" s="14" t="s">
        <v>130</v>
      </c>
      <c r="C27" s="44">
        <v>1000</v>
      </c>
      <c r="D27" s="44"/>
      <c r="E27" s="44"/>
      <c r="F27" s="32"/>
    </row>
    <row r="28" spans="1:6" ht="17.25" thickBot="1" x14ac:dyDescent="0.35">
      <c r="A28" s="14">
        <v>3920</v>
      </c>
      <c r="B28" s="14" t="s">
        <v>83</v>
      </c>
      <c r="C28" s="63"/>
      <c r="D28" s="63"/>
      <c r="E28" s="63"/>
      <c r="F28" s="32"/>
    </row>
    <row r="29" spans="1:6" x14ac:dyDescent="0.3">
      <c r="A29" s="14"/>
      <c r="B29" s="79" t="s">
        <v>43</v>
      </c>
      <c r="C29" s="80">
        <f>SUM(C7:C28)</f>
        <v>364114.38</v>
      </c>
      <c r="D29" s="80">
        <f>SUM(D7:D28)</f>
        <v>347595</v>
      </c>
      <c r="E29" s="80">
        <f>SUM(E7:E28)</f>
        <v>393935</v>
      </c>
      <c r="F29" s="32"/>
    </row>
    <row r="30" spans="1:6" x14ac:dyDescent="0.3">
      <c r="A30" s="14"/>
      <c r="B30" s="22"/>
      <c r="C30" s="48"/>
      <c r="D30" s="48"/>
      <c r="E30" s="48"/>
      <c r="F30" s="32" t="str">
        <f t="shared" ref="F30:F31" si="0">UPPER(B30)</f>
        <v/>
      </c>
    </row>
    <row r="31" spans="1:6" x14ac:dyDescent="0.3">
      <c r="A31" s="105" t="s">
        <v>9</v>
      </c>
      <c r="B31" s="106"/>
      <c r="C31" s="44"/>
      <c r="D31" s="44"/>
      <c r="E31" s="44"/>
      <c r="F31" s="32" t="str">
        <f t="shared" si="0"/>
        <v/>
      </c>
    </row>
    <row r="32" spans="1:6" x14ac:dyDescent="0.3">
      <c r="A32" s="51">
        <v>4260</v>
      </c>
      <c r="B32" s="52" t="s">
        <v>139</v>
      </c>
      <c r="C32" s="44"/>
      <c r="D32" s="44"/>
      <c r="E32" s="44"/>
      <c r="F32" s="32"/>
    </row>
    <row r="33" spans="1:6" x14ac:dyDescent="0.3">
      <c r="A33" s="14">
        <v>4290</v>
      </c>
      <c r="B33" s="14" t="s">
        <v>131</v>
      </c>
      <c r="C33" s="44">
        <v>74</v>
      </c>
      <c r="D33" s="44">
        <v>8000</v>
      </c>
      <c r="E33" s="44">
        <v>15000</v>
      </c>
      <c r="F33" s="32"/>
    </row>
    <row r="34" spans="1:6" x14ac:dyDescent="0.3">
      <c r="A34" s="14">
        <v>4359</v>
      </c>
      <c r="B34" s="33" t="s">
        <v>132</v>
      </c>
      <c r="C34" s="44">
        <v>6825</v>
      </c>
      <c r="D34" s="44">
        <v>18961</v>
      </c>
      <c r="E34" s="44">
        <v>77458</v>
      </c>
      <c r="F34" s="32"/>
    </row>
    <row r="35" spans="1:6" x14ac:dyDescent="0.3">
      <c r="A35" s="14">
        <v>4360</v>
      </c>
      <c r="B35" s="12" t="s">
        <v>133</v>
      </c>
      <c r="C35" s="44">
        <v>1167.8900000000001</v>
      </c>
      <c r="D35" s="44">
        <v>10000</v>
      </c>
      <c r="E35" s="44">
        <v>25000</v>
      </c>
      <c r="F35" s="32"/>
    </row>
    <row r="36" spans="1:6" x14ac:dyDescent="0.3">
      <c r="A36" s="14">
        <v>4396</v>
      </c>
      <c r="B36" s="12" t="s">
        <v>134</v>
      </c>
      <c r="C36" s="44">
        <v>5234.26</v>
      </c>
      <c r="D36" s="44">
        <v>5104</v>
      </c>
      <c r="E36" s="44">
        <v>4500</v>
      </c>
      <c r="F36" s="32"/>
    </row>
    <row r="37" spans="1:6" x14ac:dyDescent="0.3">
      <c r="A37" s="14">
        <v>4810</v>
      </c>
      <c r="B37" s="34" t="s">
        <v>135</v>
      </c>
      <c r="C37" s="49">
        <v>1942</v>
      </c>
      <c r="D37" s="44"/>
      <c r="E37" s="44"/>
      <c r="F37" s="32"/>
    </row>
    <row r="38" spans="1:6" x14ac:dyDescent="0.3">
      <c r="A38" s="14">
        <v>4820</v>
      </c>
      <c r="B38" s="34" t="s">
        <v>136</v>
      </c>
      <c r="C38" s="49">
        <v>47286.67</v>
      </c>
      <c r="D38" s="44">
        <v>25000</v>
      </c>
      <c r="E38" s="44">
        <v>25000</v>
      </c>
      <c r="F38" s="32"/>
    </row>
    <row r="39" spans="1:6" x14ac:dyDescent="0.3">
      <c r="A39" s="14">
        <v>4830</v>
      </c>
      <c r="B39" s="34" t="s">
        <v>137</v>
      </c>
      <c r="C39" s="49">
        <v>128853.22</v>
      </c>
      <c r="D39" s="44">
        <v>140061</v>
      </c>
      <c r="E39" s="44">
        <v>145174</v>
      </c>
      <c r="F39" s="32"/>
    </row>
    <row r="40" spans="1:6" x14ac:dyDescent="0.3">
      <c r="A40" s="14">
        <v>4831</v>
      </c>
      <c r="B40" s="34" t="s">
        <v>138</v>
      </c>
      <c r="C40" s="49">
        <v>19535.79</v>
      </c>
      <c r="D40" s="44">
        <v>13683</v>
      </c>
      <c r="E40" s="44">
        <v>8580</v>
      </c>
      <c r="F40" s="32"/>
    </row>
    <row r="41" spans="1:6" x14ac:dyDescent="0.3">
      <c r="A41" s="14">
        <v>4863</v>
      </c>
      <c r="B41" s="12" t="s">
        <v>327</v>
      </c>
      <c r="C41" s="44"/>
      <c r="D41" s="44"/>
      <c r="E41" s="44">
        <v>134693</v>
      </c>
      <c r="F41" s="32"/>
    </row>
    <row r="42" spans="1:6" ht="17.25" thickBot="1" x14ac:dyDescent="0.35">
      <c r="A42" s="14">
        <v>4855</v>
      </c>
      <c r="B42" s="12" t="s">
        <v>185</v>
      </c>
      <c r="C42" s="63"/>
      <c r="D42" s="63"/>
      <c r="E42" s="63">
        <v>0</v>
      </c>
      <c r="F42" s="32"/>
    </row>
    <row r="43" spans="1:6" x14ac:dyDescent="0.3">
      <c r="A43" s="14"/>
      <c r="B43" s="94" t="s">
        <v>95</v>
      </c>
      <c r="C43" s="80">
        <f>SUM(C33:C42)</f>
        <v>210918.83000000002</v>
      </c>
      <c r="D43" s="80">
        <f>SUM(D33:D42)</f>
        <v>220809</v>
      </c>
      <c r="E43" s="80">
        <f>SUM(E33:E42)</f>
        <v>435405</v>
      </c>
      <c r="F43" s="32"/>
    </row>
    <row r="44" spans="1:6" x14ac:dyDescent="0.3">
      <c r="A44" s="14"/>
      <c r="B44" s="76"/>
      <c r="C44" s="44"/>
      <c r="D44" s="44"/>
      <c r="E44" s="44"/>
      <c r="F44" s="32"/>
    </row>
    <row r="45" spans="1:6" x14ac:dyDescent="0.3">
      <c r="A45" s="14"/>
      <c r="B45" s="52" t="s">
        <v>12</v>
      </c>
      <c r="C45" s="44">
        <f>C29-C43</f>
        <v>153195.54999999999</v>
      </c>
      <c r="D45" s="44">
        <f t="shared" ref="D45:E45" si="1">D29-D43</f>
        <v>126786</v>
      </c>
      <c r="E45" s="44">
        <f t="shared" si="1"/>
        <v>-41470</v>
      </c>
      <c r="F45" s="32"/>
    </row>
    <row r="46" spans="1:6" x14ac:dyDescent="0.3">
      <c r="A46" s="14"/>
      <c r="B46" s="52"/>
      <c r="C46" s="44"/>
      <c r="D46" s="44"/>
      <c r="E46" s="44"/>
      <c r="F46" s="32"/>
    </row>
    <row r="47" spans="1:6" x14ac:dyDescent="0.3">
      <c r="A47" s="14">
        <v>4999</v>
      </c>
      <c r="B47" s="77" t="s">
        <v>140</v>
      </c>
      <c r="C47" s="44">
        <v>21411.75</v>
      </c>
      <c r="D47" s="44"/>
      <c r="E47" s="44"/>
      <c r="F47" s="32"/>
    </row>
    <row r="48" spans="1:6" x14ac:dyDescent="0.3">
      <c r="A48" s="14"/>
      <c r="B48" s="52"/>
      <c r="C48" s="44"/>
      <c r="D48" s="44"/>
      <c r="E48" s="44"/>
      <c r="F48" s="32"/>
    </row>
    <row r="49" spans="1:6" x14ac:dyDescent="0.3">
      <c r="A49" s="14"/>
      <c r="B49" s="52" t="s">
        <v>13</v>
      </c>
      <c r="C49" s="44">
        <v>136975</v>
      </c>
      <c r="D49" s="44">
        <f>C51</f>
        <v>268758.8</v>
      </c>
      <c r="E49" s="44">
        <f>D51</f>
        <v>395544.8</v>
      </c>
      <c r="F49" s="32"/>
    </row>
    <row r="50" spans="1:6" x14ac:dyDescent="0.3">
      <c r="A50" s="14"/>
      <c r="B50" s="52"/>
      <c r="C50" s="44"/>
      <c r="D50" s="44"/>
      <c r="E50" s="44"/>
      <c r="F50" s="32"/>
    </row>
    <row r="51" spans="1:6" x14ac:dyDescent="0.3">
      <c r="A51" s="14"/>
      <c r="B51" s="52" t="s">
        <v>14</v>
      </c>
      <c r="C51" s="44">
        <f>C49-C47+C45</f>
        <v>268758.8</v>
      </c>
      <c r="D51" s="44">
        <f t="shared" ref="D51:E51" si="2">D49-D47+D45</f>
        <v>395544.8</v>
      </c>
      <c r="E51" s="44">
        <f t="shared" si="2"/>
        <v>354074.8</v>
      </c>
      <c r="F51" s="32"/>
    </row>
    <row r="52" spans="1:6" x14ac:dyDescent="0.3">
      <c r="C52" s="36"/>
      <c r="E52" s="36"/>
      <c r="F52" s="37"/>
    </row>
    <row r="54" spans="1:6" x14ac:dyDescent="0.3">
      <c r="C54" s="16"/>
    </row>
  </sheetData>
  <mergeCells count="5">
    <mergeCell ref="B3:E3"/>
    <mergeCell ref="A31:B31"/>
    <mergeCell ref="A6:B6"/>
    <mergeCell ref="A1:E1"/>
    <mergeCell ref="A2:E2"/>
  </mergeCells>
  <pageMargins left="0.45" right="0.2" top="0.75" bottom="0.75" header="0.3" footer="0.3"/>
  <pageSetup scale="83" orientation="portrait" r:id="rId1"/>
  <headerFooter>
    <oddFooter>&amp;RPage &amp;P</oddFooter>
  </headerFooter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"/>
  <sheetViews>
    <sheetView showZeros="0" zoomScaleNormal="100" workbookViewId="0">
      <selection activeCell="D9" sqref="D9"/>
    </sheetView>
  </sheetViews>
  <sheetFormatPr defaultRowHeight="16.5" x14ac:dyDescent="0.3"/>
  <cols>
    <col min="1" max="1" width="19.7109375" style="13" bestFit="1" customWidth="1"/>
    <col min="2" max="2" width="12.28515625" style="13" bestFit="1" customWidth="1"/>
    <col min="3" max="3" width="16.42578125" style="13" bestFit="1" customWidth="1"/>
    <col min="4" max="4" width="15.5703125" style="13" bestFit="1" customWidth="1"/>
    <col min="5" max="16384" width="9.140625" style="13"/>
  </cols>
  <sheetData>
    <row r="1" spans="1:4" s="11" customFormat="1" x14ac:dyDescent="0.3">
      <c r="A1" s="10" t="s">
        <v>57</v>
      </c>
      <c r="B1" s="10"/>
      <c r="C1" s="10"/>
      <c r="D1" s="10"/>
    </row>
    <row r="2" spans="1:4" s="11" customFormat="1" x14ac:dyDescent="0.3">
      <c r="A2" s="10" t="s">
        <v>209</v>
      </c>
      <c r="B2" s="10"/>
      <c r="C2" s="10"/>
      <c r="D2" s="10"/>
    </row>
    <row r="3" spans="1:4" x14ac:dyDescent="0.3">
      <c r="A3" s="12"/>
      <c r="B3" s="12"/>
      <c r="C3" s="12"/>
      <c r="D3" s="12"/>
    </row>
    <row r="4" spans="1:4" x14ac:dyDescent="0.3">
      <c r="A4" s="14" t="s">
        <v>1</v>
      </c>
      <c r="B4" s="15" t="s">
        <v>200</v>
      </c>
      <c r="C4" s="15" t="s">
        <v>201</v>
      </c>
      <c r="D4" s="15" t="s">
        <v>321</v>
      </c>
    </row>
    <row r="5" spans="1:4" x14ac:dyDescent="0.3">
      <c r="A5" s="14"/>
      <c r="B5" s="23"/>
      <c r="C5" s="23"/>
      <c r="D5" s="23"/>
    </row>
    <row r="6" spans="1:4" x14ac:dyDescent="0.3">
      <c r="A6" s="14" t="s">
        <v>8</v>
      </c>
      <c r="B6" s="23"/>
      <c r="C6" s="23"/>
      <c r="D6" s="23"/>
    </row>
    <row r="7" spans="1:4" x14ac:dyDescent="0.3">
      <c r="A7" s="14"/>
      <c r="B7" s="23"/>
      <c r="C7" s="23"/>
      <c r="D7" s="23"/>
    </row>
    <row r="8" spans="1:4" x14ac:dyDescent="0.3">
      <c r="A8" s="14" t="s">
        <v>9</v>
      </c>
      <c r="B8" s="23">
        <v>8604</v>
      </c>
      <c r="C8" s="23">
        <v>12190</v>
      </c>
      <c r="D8" s="23">
        <v>30977</v>
      </c>
    </row>
    <row r="9" spans="1:4" x14ac:dyDescent="0.3">
      <c r="A9" s="14"/>
      <c r="B9" s="23"/>
      <c r="C9" s="23"/>
      <c r="D9" s="23"/>
    </row>
    <row r="10" spans="1:4" x14ac:dyDescent="0.3">
      <c r="A10" s="14" t="s">
        <v>10</v>
      </c>
      <c r="B10" s="23"/>
      <c r="C10" s="23"/>
      <c r="D10" s="23"/>
    </row>
    <row r="11" spans="1:4" x14ac:dyDescent="0.3">
      <c r="A11" s="14"/>
      <c r="B11" s="23"/>
      <c r="C11" s="23"/>
      <c r="D11" s="23"/>
    </row>
    <row r="12" spans="1:4" x14ac:dyDescent="0.3">
      <c r="A12" s="14" t="s">
        <v>11</v>
      </c>
      <c r="B12" s="23">
        <v>0</v>
      </c>
      <c r="C12" s="23"/>
      <c r="D12" s="23">
        <v>0</v>
      </c>
    </row>
    <row r="13" spans="1:4" x14ac:dyDescent="0.3">
      <c r="A13" s="14"/>
      <c r="B13" s="23"/>
      <c r="C13" s="23"/>
      <c r="D13" s="23"/>
    </row>
    <row r="14" spans="1:4" x14ac:dyDescent="0.3">
      <c r="A14" s="14" t="s">
        <v>12</v>
      </c>
      <c r="B14" s="23">
        <f>B6-B8+B10-B12</f>
        <v>-8604</v>
      </c>
      <c r="C14" s="23">
        <f>C6-C8+C10-C12</f>
        <v>-12190</v>
      </c>
      <c r="D14" s="23">
        <f>D6-D8+D10-D12</f>
        <v>-30977</v>
      </c>
    </row>
    <row r="15" spans="1:4" x14ac:dyDescent="0.3">
      <c r="A15" s="14"/>
      <c r="B15" s="23"/>
      <c r="C15" s="23"/>
      <c r="D15" s="23"/>
    </row>
    <row r="16" spans="1:4" x14ac:dyDescent="0.3">
      <c r="A16" s="14" t="s">
        <v>13</v>
      </c>
      <c r="B16" s="78">
        <v>51771.22</v>
      </c>
      <c r="C16" s="23">
        <f>B18</f>
        <v>43167.22</v>
      </c>
      <c r="D16" s="23">
        <f>C18</f>
        <v>30977.22</v>
      </c>
    </row>
    <row r="17" spans="1:4" x14ac:dyDescent="0.3">
      <c r="A17" s="14"/>
      <c r="B17" s="23"/>
      <c r="C17" s="23"/>
      <c r="D17" s="23"/>
    </row>
    <row r="18" spans="1:4" x14ac:dyDescent="0.3">
      <c r="A18" s="14" t="s">
        <v>14</v>
      </c>
      <c r="B18" s="23">
        <f>B16+B14</f>
        <v>43167.22</v>
      </c>
      <c r="C18" s="23">
        <f>C16+C14</f>
        <v>30977.22</v>
      </c>
      <c r="D18" s="23">
        <f>D16+D14</f>
        <v>0.22000000000116415</v>
      </c>
    </row>
    <row r="19" spans="1:4" x14ac:dyDescent="0.3">
      <c r="B19" s="16"/>
      <c r="C19" s="16"/>
      <c r="D19" s="16"/>
    </row>
  </sheetData>
  <pageMargins left="0.7" right="0.7" top="0.75" bottom="0.75" header="0.3" footer="0.3"/>
  <pageSetup fitToHeight="0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7"/>
  <sheetViews>
    <sheetView showZeros="0" topLeftCell="A19" zoomScaleNormal="100" workbookViewId="0">
      <selection activeCell="E36" sqref="E36"/>
    </sheetView>
  </sheetViews>
  <sheetFormatPr defaultRowHeight="16.5" x14ac:dyDescent="0.3"/>
  <cols>
    <col min="1" max="1" width="9.140625" style="13"/>
    <col min="2" max="2" width="30.5703125" style="13" bestFit="1" customWidth="1"/>
    <col min="3" max="3" width="13.85546875" style="13" customWidth="1"/>
    <col min="4" max="4" width="17.85546875" style="13" customWidth="1"/>
    <col min="5" max="5" width="16.85546875" style="13" customWidth="1"/>
    <col min="6" max="16384" width="9.140625" style="13"/>
  </cols>
  <sheetData>
    <row r="1" spans="1:8" s="11" customFormat="1" x14ac:dyDescent="0.3">
      <c r="A1" s="22"/>
      <c r="B1" s="10" t="s">
        <v>58</v>
      </c>
      <c r="C1" s="10"/>
      <c r="D1" s="10"/>
      <c r="E1" s="10"/>
      <c r="F1" s="11">
        <v>0</v>
      </c>
    </row>
    <row r="2" spans="1:8" s="11" customFormat="1" x14ac:dyDescent="0.3">
      <c r="A2" s="22"/>
      <c r="B2" s="10" t="s">
        <v>210</v>
      </c>
      <c r="C2" s="10"/>
      <c r="D2" s="10"/>
      <c r="E2" s="10"/>
    </row>
    <row r="3" spans="1:8" ht="23.25" customHeight="1" x14ac:dyDescent="0.3">
      <c r="A3" s="15" t="s">
        <v>217</v>
      </c>
      <c r="B3" s="14" t="s">
        <v>1</v>
      </c>
      <c r="C3" s="15" t="s">
        <v>200</v>
      </c>
      <c r="D3" s="15" t="s">
        <v>201</v>
      </c>
      <c r="E3" s="15" t="s">
        <v>321</v>
      </c>
      <c r="F3" s="37"/>
      <c r="G3" s="37"/>
    </row>
    <row r="4" spans="1:8" x14ac:dyDescent="0.3">
      <c r="A4" s="14"/>
      <c r="B4" s="14"/>
      <c r="C4" s="68"/>
      <c r="D4" s="68"/>
      <c r="E4" s="68"/>
      <c r="F4" s="37"/>
      <c r="G4" s="37"/>
    </row>
    <row r="5" spans="1:8" x14ac:dyDescent="0.3">
      <c r="A5" s="14"/>
      <c r="B5" s="22" t="s">
        <v>8</v>
      </c>
      <c r="C5" s="18"/>
      <c r="D5" s="18"/>
      <c r="E5" s="18"/>
      <c r="F5" s="69">
        <v>0</v>
      </c>
      <c r="G5" s="37"/>
    </row>
    <row r="6" spans="1:8" x14ac:dyDescent="0.3">
      <c r="A6" s="14" t="s">
        <v>92</v>
      </c>
      <c r="B6" s="14" t="s">
        <v>183</v>
      </c>
      <c r="C6" s="44">
        <v>0</v>
      </c>
      <c r="D6" s="44">
        <v>0</v>
      </c>
      <c r="E6" s="44">
        <v>0</v>
      </c>
      <c r="F6" s="70"/>
      <c r="G6" s="37"/>
    </row>
    <row r="7" spans="1:8" x14ac:dyDescent="0.3">
      <c r="A7" s="14" t="s">
        <v>94</v>
      </c>
      <c r="B7" s="14" t="s">
        <v>85</v>
      </c>
      <c r="C7" s="44"/>
      <c r="D7" s="44"/>
      <c r="E7" s="44"/>
      <c r="F7" s="70"/>
      <c r="G7" s="37"/>
    </row>
    <row r="8" spans="1:8" x14ac:dyDescent="0.3">
      <c r="A8" s="14" t="s">
        <v>218</v>
      </c>
      <c r="B8" s="14" t="s">
        <v>228</v>
      </c>
      <c r="C8" s="44">
        <v>23619.16</v>
      </c>
      <c r="D8" s="44">
        <v>22000</v>
      </c>
      <c r="E8" s="44">
        <v>22000</v>
      </c>
      <c r="F8" s="70"/>
      <c r="G8" s="71"/>
      <c r="H8" s="71"/>
    </row>
    <row r="9" spans="1:8" x14ac:dyDescent="0.3">
      <c r="A9" s="14" t="s">
        <v>219</v>
      </c>
      <c r="B9" s="14" t="s">
        <v>229</v>
      </c>
      <c r="C9" s="44">
        <v>11921.07</v>
      </c>
      <c r="D9" s="44">
        <v>11000</v>
      </c>
      <c r="E9" s="44">
        <v>11000</v>
      </c>
      <c r="F9" s="70"/>
      <c r="G9" s="71"/>
      <c r="H9" s="71"/>
    </row>
    <row r="10" spans="1:8" x14ac:dyDescent="0.3">
      <c r="A10" s="14" t="s">
        <v>220</v>
      </c>
      <c r="B10" s="14" t="s">
        <v>248</v>
      </c>
      <c r="C10" s="44">
        <v>59741.03</v>
      </c>
      <c r="D10" s="44">
        <v>57000</v>
      </c>
      <c r="E10" s="44">
        <v>57000</v>
      </c>
      <c r="F10" s="70"/>
      <c r="G10" s="71"/>
      <c r="H10" s="71"/>
    </row>
    <row r="11" spans="1:8" x14ac:dyDescent="0.3">
      <c r="A11" s="14" t="s">
        <v>221</v>
      </c>
      <c r="B11" s="14" t="s">
        <v>249</v>
      </c>
      <c r="C11" s="44">
        <v>20904.099999999999</v>
      </c>
      <c r="D11" s="44">
        <v>20000</v>
      </c>
      <c r="E11" s="44">
        <v>20000</v>
      </c>
      <c r="F11" s="70"/>
      <c r="G11" s="71"/>
      <c r="H11" s="71"/>
    </row>
    <row r="12" spans="1:8" x14ac:dyDescent="0.3">
      <c r="A12" s="14" t="s">
        <v>222</v>
      </c>
      <c r="B12" s="14" t="s">
        <v>250</v>
      </c>
      <c r="C12" s="44">
        <v>264.10000000000002</v>
      </c>
      <c r="D12" s="44">
        <v>200</v>
      </c>
      <c r="E12" s="44">
        <v>200</v>
      </c>
      <c r="F12" s="70"/>
      <c r="G12" s="71"/>
      <c r="H12" s="71"/>
    </row>
    <row r="13" spans="1:8" x14ac:dyDescent="0.3">
      <c r="A13" s="14" t="s">
        <v>223</v>
      </c>
      <c r="B13" s="14" t="s">
        <v>251</v>
      </c>
      <c r="C13" s="44">
        <v>1594.92</v>
      </c>
      <c r="D13" s="44">
        <v>1500</v>
      </c>
      <c r="E13" s="44">
        <v>1500</v>
      </c>
      <c r="F13" s="70"/>
      <c r="G13" s="71"/>
      <c r="H13" s="71"/>
    </row>
    <row r="14" spans="1:8" x14ac:dyDescent="0.3">
      <c r="A14" s="14" t="s">
        <v>224</v>
      </c>
      <c r="B14" s="14" t="s">
        <v>252</v>
      </c>
      <c r="C14" s="44">
        <v>2397.58</v>
      </c>
      <c r="D14" s="44">
        <v>2200</v>
      </c>
      <c r="E14" s="44">
        <v>2200</v>
      </c>
      <c r="F14" s="70"/>
      <c r="G14" s="71"/>
      <c r="H14" s="71"/>
    </row>
    <row r="15" spans="1:8" x14ac:dyDescent="0.3">
      <c r="A15" s="14" t="s">
        <v>225</v>
      </c>
      <c r="B15" s="14" t="s">
        <v>253</v>
      </c>
      <c r="C15" s="44">
        <v>123.42</v>
      </c>
      <c r="D15" s="44">
        <v>60</v>
      </c>
      <c r="E15" s="44">
        <v>60</v>
      </c>
      <c r="F15" s="70"/>
      <c r="G15" s="71"/>
      <c r="H15" s="71"/>
    </row>
    <row r="16" spans="1:8" x14ac:dyDescent="0.3">
      <c r="A16" s="14" t="s">
        <v>226</v>
      </c>
      <c r="B16" s="14" t="s">
        <v>254</v>
      </c>
      <c r="C16" s="44">
        <v>286.39999999999998</v>
      </c>
      <c r="D16" s="44"/>
      <c r="E16" s="44"/>
      <c r="F16" s="70"/>
      <c r="G16" s="71"/>
      <c r="H16" s="71"/>
    </row>
    <row r="17" spans="1:8" x14ac:dyDescent="0.3">
      <c r="A17" s="14" t="s">
        <v>227</v>
      </c>
      <c r="B17" s="14" t="s">
        <v>255</v>
      </c>
      <c r="C17" s="44">
        <v>2213.2800000000002</v>
      </c>
      <c r="D17" s="44">
        <v>2200</v>
      </c>
      <c r="E17" s="44">
        <v>2200</v>
      </c>
      <c r="F17" s="70"/>
      <c r="G17" s="37"/>
    </row>
    <row r="18" spans="1:8" x14ac:dyDescent="0.3">
      <c r="A18" s="14" t="s">
        <v>246</v>
      </c>
      <c r="B18" s="14" t="s">
        <v>230</v>
      </c>
      <c r="C18" s="44">
        <v>1718</v>
      </c>
      <c r="D18" s="44"/>
      <c r="E18" s="44"/>
      <c r="F18" s="70"/>
      <c r="G18" s="37"/>
    </row>
    <row r="19" spans="1:8" ht="17.25" thickBot="1" x14ac:dyDescent="0.35">
      <c r="A19" s="14" t="s">
        <v>247</v>
      </c>
      <c r="B19" s="14" t="s">
        <v>129</v>
      </c>
      <c r="C19" s="63"/>
      <c r="D19" s="63"/>
      <c r="E19" s="63"/>
      <c r="F19" s="70"/>
      <c r="G19" s="70"/>
      <c r="H19" s="36"/>
    </row>
    <row r="20" spans="1:8" x14ac:dyDescent="0.3">
      <c r="A20" s="14"/>
      <c r="B20" s="79" t="s">
        <v>231</v>
      </c>
      <c r="C20" s="67">
        <f>SUM(C6:C19)</f>
        <v>124783.05999999998</v>
      </c>
      <c r="D20" s="67">
        <f>SUM(D6:D19)</f>
        <v>116160</v>
      </c>
      <c r="E20" s="67">
        <f>SUM(E6:E19)</f>
        <v>116160</v>
      </c>
      <c r="F20" s="70"/>
      <c r="G20" s="37"/>
    </row>
    <row r="21" spans="1:8" x14ac:dyDescent="0.3">
      <c r="A21" s="14"/>
      <c r="B21" s="14" t="s">
        <v>232</v>
      </c>
      <c r="C21" s="44"/>
      <c r="D21" s="44"/>
      <c r="E21" s="44"/>
      <c r="F21" s="70"/>
      <c r="G21" s="37"/>
    </row>
    <row r="22" spans="1:8" x14ac:dyDescent="0.3">
      <c r="A22" s="14"/>
      <c r="B22" s="22" t="s">
        <v>9</v>
      </c>
      <c r="C22" s="44"/>
      <c r="D22" s="44"/>
      <c r="E22" s="44"/>
      <c r="F22" s="70"/>
      <c r="G22" s="37"/>
    </row>
    <row r="23" spans="1:8" x14ac:dyDescent="0.3">
      <c r="A23" s="53">
        <v>4240</v>
      </c>
      <c r="B23" s="14" t="s">
        <v>233</v>
      </c>
      <c r="C23" s="44"/>
      <c r="D23" s="44">
        <v>200</v>
      </c>
      <c r="E23" s="44">
        <v>200</v>
      </c>
      <c r="F23" s="70"/>
      <c r="G23" s="37"/>
    </row>
    <row r="24" spans="1:8" x14ac:dyDescent="0.3">
      <c r="A24" s="53">
        <v>4260</v>
      </c>
      <c r="B24" s="14" t="s">
        <v>139</v>
      </c>
      <c r="C24" s="44">
        <v>7.76</v>
      </c>
      <c r="D24" s="44">
        <v>500</v>
      </c>
      <c r="E24" s="44">
        <v>500</v>
      </c>
      <c r="F24" s="70"/>
      <c r="G24" s="37"/>
    </row>
    <row r="25" spans="1:8" x14ac:dyDescent="0.3">
      <c r="A25" s="53">
        <v>4310</v>
      </c>
      <c r="B25" s="14" t="s">
        <v>234</v>
      </c>
      <c r="C25" s="44"/>
      <c r="D25" s="44">
        <v>30</v>
      </c>
      <c r="E25" s="44">
        <v>30</v>
      </c>
      <c r="F25" s="70"/>
      <c r="G25" s="37"/>
    </row>
    <row r="26" spans="1:8" x14ac:dyDescent="0.3">
      <c r="A26" s="53">
        <v>4314</v>
      </c>
      <c r="B26" s="14" t="s">
        <v>235</v>
      </c>
      <c r="C26" s="44">
        <v>8400</v>
      </c>
      <c r="D26" s="44">
        <v>8400</v>
      </c>
      <c r="E26" s="44">
        <v>8400</v>
      </c>
      <c r="F26" s="70"/>
      <c r="G26" s="37"/>
    </row>
    <row r="27" spans="1:8" x14ac:dyDescent="0.3">
      <c r="A27" s="53">
        <v>4330</v>
      </c>
      <c r="B27" s="14" t="s">
        <v>236</v>
      </c>
      <c r="C27" s="44"/>
      <c r="D27" s="44"/>
      <c r="E27" s="44">
        <v>500</v>
      </c>
      <c r="F27" s="70"/>
      <c r="G27" s="37"/>
    </row>
    <row r="28" spans="1:8" x14ac:dyDescent="0.3">
      <c r="A28" s="53">
        <v>4342</v>
      </c>
      <c r="B28" s="14" t="s">
        <v>237</v>
      </c>
      <c r="C28" s="44">
        <v>1782.39</v>
      </c>
      <c r="D28" s="44">
        <v>2000</v>
      </c>
      <c r="E28" s="44">
        <v>19500</v>
      </c>
      <c r="F28" s="70"/>
      <c r="G28" s="37"/>
    </row>
    <row r="29" spans="1:8" x14ac:dyDescent="0.3">
      <c r="A29" s="53">
        <v>4359</v>
      </c>
      <c r="B29" s="14" t="s">
        <v>132</v>
      </c>
      <c r="C29" s="44">
        <v>218.75</v>
      </c>
      <c r="D29" s="44">
        <v>3300</v>
      </c>
      <c r="E29" s="44">
        <v>1000</v>
      </c>
      <c r="F29" s="70"/>
      <c r="G29" s="37"/>
    </row>
    <row r="30" spans="1:8" x14ac:dyDescent="0.3">
      <c r="A30" s="53">
        <v>4360</v>
      </c>
      <c r="B30" s="14" t="s">
        <v>133</v>
      </c>
      <c r="C30" s="44"/>
      <c r="D30" s="44">
        <v>1000</v>
      </c>
      <c r="E30" s="44">
        <v>4000</v>
      </c>
      <c r="F30" s="70"/>
      <c r="G30" s="37"/>
    </row>
    <row r="31" spans="1:8" x14ac:dyDescent="0.3">
      <c r="A31" s="53">
        <v>4362</v>
      </c>
      <c r="B31" s="14" t="s">
        <v>238</v>
      </c>
      <c r="C31" s="44">
        <v>9251</v>
      </c>
      <c r="D31" s="44">
        <v>17000</v>
      </c>
      <c r="E31" s="44">
        <v>30000</v>
      </c>
      <c r="F31" s="70"/>
      <c r="G31" s="37"/>
    </row>
    <row r="32" spans="1:8" x14ac:dyDescent="0.3">
      <c r="A32" s="53">
        <v>4374</v>
      </c>
      <c r="B32" s="14" t="s">
        <v>239</v>
      </c>
      <c r="C32" s="44">
        <v>18.559999999999999</v>
      </c>
      <c r="D32" s="44">
        <v>100</v>
      </c>
      <c r="E32" s="44">
        <v>100</v>
      </c>
      <c r="F32" s="70"/>
      <c r="G32" s="37"/>
    </row>
    <row r="33" spans="1:7" x14ac:dyDescent="0.3">
      <c r="A33" s="53">
        <v>4396</v>
      </c>
      <c r="B33" s="14" t="s">
        <v>134</v>
      </c>
      <c r="C33" s="44">
        <v>1252.05</v>
      </c>
      <c r="D33" s="44">
        <v>1000</v>
      </c>
      <c r="E33" s="44">
        <v>1252</v>
      </c>
      <c r="F33" s="70"/>
      <c r="G33" s="37"/>
    </row>
    <row r="34" spans="1:7" x14ac:dyDescent="0.3">
      <c r="A34" s="53">
        <v>4810</v>
      </c>
      <c r="B34" s="14" t="s">
        <v>240</v>
      </c>
      <c r="C34" s="44">
        <v>215.29</v>
      </c>
      <c r="D34" s="44">
        <v>3000</v>
      </c>
      <c r="E34" s="44">
        <v>3000</v>
      </c>
      <c r="F34" s="70"/>
      <c r="G34" s="37"/>
    </row>
    <row r="35" spans="1:7" ht="17.25" thickBot="1" x14ac:dyDescent="0.35">
      <c r="A35" s="53">
        <v>4820</v>
      </c>
      <c r="B35" s="14" t="s">
        <v>241</v>
      </c>
      <c r="C35" s="63"/>
      <c r="D35" s="63">
        <v>8000</v>
      </c>
      <c r="E35" s="63">
        <v>8000</v>
      </c>
      <c r="F35" s="70"/>
      <c r="G35" s="37"/>
    </row>
    <row r="36" spans="1:7" x14ac:dyDescent="0.3">
      <c r="A36" s="15"/>
      <c r="B36" s="79" t="s">
        <v>95</v>
      </c>
      <c r="C36" s="67">
        <f>SUM(C23:C35)</f>
        <v>21145.800000000003</v>
      </c>
      <c r="D36" s="67">
        <f>SUM(D23:D35)</f>
        <v>44530</v>
      </c>
      <c r="E36" s="67">
        <f>SUM(E23:E35)</f>
        <v>76482</v>
      </c>
      <c r="F36" s="70"/>
      <c r="G36" s="72"/>
    </row>
    <row r="37" spans="1:7" x14ac:dyDescent="0.3">
      <c r="A37" s="15"/>
      <c r="B37" s="14" t="s">
        <v>232</v>
      </c>
      <c r="C37" s="44"/>
      <c r="D37" s="44"/>
      <c r="E37" s="44"/>
      <c r="F37" s="70"/>
      <c r="G37" s="37"/>
    </row>
    <row r="38" spans="1:7" x14ac:dyDescent="0.3">
      <c r="A38" s="15"/>
      <c r="B38" s="14" t="s">
        <v>242</v>
      </c>
      <c r="C38" s="44">
        <f>(C20-C36)</f>
        <v>103637.25999999998</v>
      </c>
      <c r="D38" s="44">
        <f>(D20-D36)</f>
        <v>71630</v>
      </c>
      <c r="E38" s="44">
        <f>(E20-E36)</f>
        <v>39678</v>
      </c>
      <c r="F38" s="70"/>
      <c r="G38" s="37"/>
    </row>
    <row r="39" spans="1:7" x14ac:dyDescent="0.3">
      <c r="A39" s="15"/>
      <c r="B39" s="14" t="s">
        <v>232</v>
      </c>
      <c r="C39" s="44"/>
      <c r="D39" s="44"/>
      <c r="E39" s="44"/>
      <c r="F39" s="70"/>
      <c r="G39" s="37"/>
    </row>
    <row r="40" spans="1:7" x14ac:dyDescent="0.3">
      <c r="A40" s="15"/>
      <c r="B40" s="14" t="s">
        <v>243</v>
      </c>
      <c r="C40" s="44"/>
      <c r="D40" s="44"/>
      <c r="E40" s="44"/>
      <c r="F40" s="70"/>
      <c r="G40" s="37"/>
    </row>
    <row r="41" spans="1:7" x14ac:dyDescent="0.3">
      <c r="A41" s="15"/>
      <c r="B41" s="14" t="s">
        <v>232</v>
      </c>
      <c r="C41" s="44"/>
      <c r="D41" s="44"/>
      <c r="E41" s="44"/>
      <c r="F41" s="70"/>
      <c r="G41" s="37"/>
    </row>
    <row r="42" spans="1:7" x14ac:dyDescent="0.3">
      <c r="A42" s="53">
        <v>4999</v>
      </c>
      <c r="B42" s="14" t="s">
        <v>187</v>
      </c>
      <c r="C42" s="44">
        <v>66500</v>
      </c>
      <c r="D42" s="44">
        <v>66500</v>
      </c>
      <c r="E42" s="44">
        <v>66500</v>
      </c>
      <c r="F42" s="70"/>
      <c r="G42" s="37"/>
    </row>
    <row r="43" spans="1:7" x14ac:dyDescent="0.3">
      <c r="A43" s="14"/>
      <c r="B43" s="14" t="s">
        <v>232</v>
      </c>
      <c r="C43" s="44"/>
      <c r="D43" s="44"/>
      <c r="E43" s="44"/>
      <c r="F43" s="70"/>
      <c r="G43" s="37"/>
    </row>
    <row r="44" spans="1:7" x14ac:dyDescent="0.3">
      <c r="A44" s="14"/>
      <c r="B44" s="14" t="s">
        <v>244</v>
      </c>
      <c r="C44" s="44">
        <v>53938.46</v>
      </c>
      <c r="D44" s="44">
        <f>C46</f>
        <v>91075.719999999972</v>
      </c>
      <c r="E44" s="44">
        <f>D46</f>
        <v>96205.719999999972</v>
      </c>
      <c r="F44" s="70"/>
      <c r="G44" s="37"/>
    </row>
    <row r="45" spans="1:7" x14ac:dyDescent="0.3">
      <c r="A45" s="14"/>
      <c r="B45" s="14"/>
      <c r="C45" s="44"/>
      <c r="D45" s="44"/>
      <c r="E45" s="44"/>
      <c r="F45" s="37"/>
      <c r="G45" s="37"/>
    </row>
    <row r="46" spans="1:7" x14ac:dyDescent="0.3">
      <c r="A46" s="14"/>
      <c r="B46" s="14" t="s">
        <v>245</v>
      </c>
      <c r="C46" s="44">
        <f>C44+C38-C42</f>
        <v>91075.719999999972</v>
      </c>
      <c r="D46" s="44">
        <f t="shared" ref="D46:E46" si="0">D44+D38-D42</f>
        <v>96205.719999999972</v>
      </c>
      <c r="E46" s="44">
        <f t="shared" si="0"/>
        <v>69383.719999999972</v>
      </c>
      <c r="F46" s="37"/>
      <c r="G46" s="37"/>
    </row>
    <row r="47" spans="1:7" x14ac:dyDescent="0.3">
      <c r="C47" s="36"/>
    </row>
  </sheetData>
  <pageMargins left="0.7" right="0.45" top="0.75" bottom="0.75" header="0.3" footer="0.3"/>
  <pageSetup scale="92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8"/>
  <sheetViews>
    <sheetView showZeros="0" topLeftCell="A4" zoomScaleNormal="100" workbookViewId="0">
      <selection activeCell="E17" sqref="E17"/>
    </sheetView>
  </sheetViews>
  <sheetFormatPr defaultRowHeight="16.5" x14ac:dyDescent="0.3"/>
  <cols>
    <col min="1" max="1" width="5" style="13" bestFit="1" customWidth="1"/>
    <col min="2" max="2" width="37.42578125" style="13" bestFit="1" customWidth="1"/>
    <col min="3" max="3" width="12.28515625" style="13" bestFit="1" customWidth="1"/>
    <col min="4" max="4" width="16" style="13" customWidth="1"/>
    <col min="5" max="5" width="15.28515625" style="13" customWidth="1"/>
    <col min="6" max="16384" width="9.140625" style="13"/>
  </cols>
  <sheetData>
    <row r="1" spans="1:5" s="11" customFormat="1" x14ac:dyDescent="0.3">
      <c r="A1" s="22"/>
      <c r="B1" s="10" t="s">
        <v>68</v>
      </c>
      <c r="C1" s="10"/>
      <c r="D1" s="10"/>
      <c r="E1" s="10"/>
    </row>
    <row r="2" spans="1:5" s="11" customFormat="1" x14ac:dyDescent="0.3">
      <c r="A2" s="22"/>
      <c r="B2" s="10" t="s">
        <v>211</v>
      </c>
      <c r="C2" s="10"/>
      <c r="D2" s="10"/>
      <c r="E2" s="10"/>
    </row>
    <row r="3" spans="1:5" x14ac:dyDescent="0.3">
      <c r="A3" s="14"/>
      <c r="B3" s="12"/>
      <c r="C3" s="12"/>
      <c r="D3" s="12"/>
      <c r="E3" s="12"/>
    </row>
    <row r="4" spans="1:5" x14ac:dyDescent="0.3">
      <c r="A4" s="15" t="s">
        <v>217</v>
      </c>
      <c r="B4" s="14" t="s">
        <v>1</v>
      </c>
      <c r="C4" s="15" t="s">
        <v>200</v>
      </c>
      <c r="D4" s="15" t="s">
        <v>201</v>
      </c>
      <c r="E4" s="15" t="s">
        <v>321</v>
      </c>
    </row>
    <row r="5" spans="1:5" ht="21.75" customHeight="1" x14ac:dyDescent="0.3">
      <c r="A5" s="14"/>
      <c r="B5" s="22" t="s">
        <v>8</v>
      </c>
      <c r="C5" s="44"/>
      <c r="D5" s="44"/>
      <c r="E5" s="44"/>
    </row>
    <row r="6" spans="1:5" x14ac:dyDescent="0.3">
      <c r="A6" s="14">
        <v>3630</v>
      </c>
      <c r="B6" s="14" t="s">
        <v>197</v>
      </c>
      <c r="C6" s="44">
        <v>37529.57</v>
      </c>
      <c r="D6" s="44">
        <v>39225.120000000003</v>
      </c>
      <c r="E6" s="44">
        <v>42648</v>
      </c>
    </row>
    <row r="7" spans="1:5" ht="17.25" thickBot="1" x14ac:dyDescent="0.35">
      <c r="A7" s="14">
        <v>3640</v>
      </c>
      <c r="B7" s="14" t="s">
        <v>257</v>
      </c>
      <c r="C7" s="63">
        <v>8000</v>
      </c>
      <c r="D7" s="63">
        <v>10564.68</v>
      </c>
      <c r="E7" s="63"/>
    </row>
    <row r="8" spans="1:5" x14ac:dyDescent="0.3">
      <c r="A8" s="14"/>
      <c r="B8" s="14"/>
      <c r="C8" s="99"/>
      <c r="D8" s="99"/>
      <c r="E8" s="99"/>
    </row>
    <row r="9" spans="1:5" x14ac:dyDescent="0.3">
      <c r="A9" s="14"/>
      <c r="B9" s="79" t="s">
        <v>38</v>
      </c>
      <c r="C9" s="80">
        <f>SUM(C6:C7)</f>
        <v>45529.57</v>
      </c>
      <c r="D9" s="80">
        <f>SUM(D6:D7)</f>
        <v>49789.8</v>
      </c>
      <c r="E9" s="80">
        <f>SUM(E6:E7)</f>
        <v>42648</v>
      </c>
    </row>
    <row r="10" spans="1:5" x14ac:dyDescent="0.3">
      <c r="A10" s="14"/>
      <c r="B10" s="14" t="s">
        <v>232</v>
      </c>
      <c r="C10" s="44"/>
      <c r="D10" s="44"/>
      <c r="E10" s="44"/>
    </row>
    <row r="11" spans="1:5" x14ac:dyDescent="0.3">
      <c r="A11" s="14"/>
      <c r="B11" s="22" t="s">
        <v>9</v>
      </c>
      <c r="C11" s="44"/>
      <c r="D11" s="44"/>
      <c r="E11" s="44"/>
    </row>
    <row r="12" spans="1:5" x14ac:dyDescent="0.3">
      <c r="A12" s="14">
        <v>4110</v>
      </c>
      <c r="B12" s="14" t="s">
        <v>258</v>
      </c>
      <c r="C12" s="44">
        <v>32900</v>
      </c>
      <c r="D12" s="44">
        <v>33827</v>
      </c>
      <c r="E12" s="44">
        <v>40010</v>
      </c>
    </row>
    <row r="13" spans="1:5" x14ac:dyDescent="0.3">
      <c r="A13" s="14">
        <v>4140</v>
      </c>
      <c r="B13" s="14" t="s">
        <v>259</v>
      </c>
      <c r="C13" s="44">
        <v>40.43</v>
      </c>
      <c r="D13" s="44">
        <v>38</v>
      </c>
      <c r="E13" s="44">
        <v>38</v>
      </c>
    </row>
    <row r="14" spans="1:5" x14ac:dyDescent="0.3">
      <c r="A14" s="14">
        <v>4160</v>
      </c>
      <c r="B14" s="14" t="s">
        <v>260</v>
      </c>
      <c r="C14" s="44">
        <v>2516.88</v>
      </c>
      <c r="D14" s="44">
        <v>2600</v>
      </c>
      <c r="E14" s="44">
        <v>2600</v>
      </c>
    </row>
    <row r="15" spans="1:5" x14ac:dyDescent="0.3">
      <c r="A15" s="14">
        <v>4260</v>
      </c>
      <c r="B15" s="14" t="s">
        <v>256</v>
      </c>
      <c r="C15" s="44">
        <v>348.51</v>
      </c>
      <c r="D15" s="44"/>
      <c r="E15" s="44"/>
    </row>
    <row r="16" spans="1:5" x14ac:dyDescent="0.3">
      <c r="A16" s="14">
        <v>4310</v>
      </c>
      <c r="B16" s="14" t="s">
        <v>261</v>
      </c>
      <c r="C16" s="44">
        <v>21.5</v>
      </c>
      <c r="D16" s="44"/>
      <c r="E16" s="44"/>
    </row>
    <row r="17" spans="1:5" ht="17.25" thickBot="1" x14ac:dyDescent="0.35">
      <c r="A17" s="14">
        <v>4359</v>
      </c>
      <c r="B17" s="14" t="s">
        <v>262</v>
      </c>
      <c r="C17" s="63">
        <v>43716.17</v>
      </c>
      <c r="D17" s="63">
        <v>25500</v>
      </c>
      <c r="E17" s="63">
        <v>25500</v>
      </c>
    </row>
    <row r="18" spans="1:5" x14ac:dyDescent="0.3">
      <c r="A18" s="14"/>
      <c r="B18" s="79" t="s">
        <v>263</v>
      </c>
      <c r="C18" s="80">
        <f>SUM(C12:C17)</f>
        <v>79543.489999999991</v>
      </c>
      <c r="D18" s="80">
        <f>SUM(D12:D17)</f>
        <v>61965</v>
      </c>
      <c r="E18" s="80">
        <f>SUM(E12:E17)</f>
        <v>68148</v>
      </c>
    </row>
    <row r="19" spans="1:5" x14ac:dyDescent="0.3">
      <c r="A19" s="14"/>
      <c r="B19" s="14" t="s">
        <v>232</v>
      </c>
      <c r="C19" s="44"/>
      <c r="D19" s="44"/>
      <c r="E19" s="44"/>
    </row>
    <row r="20" spans="1:5" x14ac:dyDescent="0.3">
      <c r="A20" s="14"/>
      <c r="B20" s="14" t="s">
        <v>71</v>
      </c>
      <c r="C20" s="44">
        <f>(C9-C18)</f>
        <v>-34013.919999999991</v>
      </c>
      <c r="D20" s="44">
        <f>(D9-D18)</f>
        <v>-12175.199999999997</v>
      </c>
      <c r="E20" s="44">
        <f>(E9-E18)</f>
        <v>-25500</v>
      </c>
    </row>
    <row r="21" spans="1:5" x14ac:dyDescent="0.3">
      <c r="A21" s="14"/>
      <c r="B21" s="14" t="s">
        <v>232</v>
      </c>
      <c r="C21" s="44"/>
      <c r="D21" s="44"/>
      <c r="E21" s="44"/>
    </row>
    <row r="22" spans="1:5" x14ac:dyDescent="0.3">
      <c r="A22" s="14">
        <v>3710</v>
      </c>
      <c r="B22" s="14" t="s">
        <v>69</v>
      </c>
      <c r="C22" s="44">
        <v>25500</v>
      </c>
      <c r="D22" s="44">
        <v>25500</v>
      </c>
      <c r="E22" s="44">
        <v>25500</v>
      </c>
    </row>
    <row r="23" spans="1:5" x14ac:dyDescent="0.3">
      <c r="A23" s="14"/>
      <c r="B23" s="14" t="s">
        <v>232</v>
      </c>
      <c r="C23" s="44"/>
      <c r="D23" s="44"/>
      <c r="E23" s="44"/>
    </row>
    <row r="24" spans="1:5" x14ac:dyDescent="0.3">
      <c r="A24" s="14"/>
      <c r="B24" s="14" t="s">
        <v>13</v>
      </c>
      <c r="C24" s="44">
        <v>1955</v>
      </c>
      <c r="D24" s="44">
        <f>C26</f>
        <v>-6558.919999999991</v>
      </c>
      <c r="E24" s="44">
        <f>D26</f>
        <v>6765.8800000000119</v>
      </c>
    </row>
    <row r="25" spans="1:5" x14ac:dyDescent="0.3">
      <c r="A25" s="14"/>
      <c r="B25" s="14" t="s">
        <v>232</v>
      </c>
      <c r="C25" s="44"/>
      <c r="D25" s="44"/>
      <c r="E25" s="44"/>
    </row>
    <row r="26" spans="1:5" x14ac:dyDescent="0.3">
      <c r="A26" s="14"/>
      <c r="B26" s="14" t="s">
        <v>14</v>
      </c>
      <c r="C26" s="44">
        <f>C24+C22+C20</f>
        <v>-6558.919999999991</v>
      </c>
      <c r="D26" s="44">
        <f>D24+D22+D20</f>
        <v>6765.8800000000119</v>
      </c>
      <c r="E26" s="44">
        <f>E24+E22+E20</f>
        <v>6765.8800000000119</v>
      </c>
    </row>
    <row r="27" spans="1:5" x14ac:dyDescent="0.3">
      <c r="C27" s="42"/>
    </row>
    <row r="28" spans="1:5" x14ac:dyDescent="0.3">
      <c r="C28" s="36"/>
    </row>
  </sheetData>
  <pageMargins left="0.7" right="0.7" top="0.75" bottom="0.75" header="0.3" footer="0.3"/>
  <pageSetup fitToHeight="0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44"/>
  <sheetViews>
    <sheetView showZeros="0" topLeftCell="A4" zoomScaleNormal="100" workbookViewId="0">
      <selection activeCell="E7" sqref="E7"/>
    </sheetView>
  </sheetViews>
  <sheetFormatPr defaultRowHeight="16.5" x14ac:dyDescent="0.3"/>
  <cols>
    <col min="1" max="1" width="5" style="13" bestFit="1" customWidth="1"/>
    <col min="2" max="2" width="36.5703125" style="13" bestFit="1" customWidth="1"/>
    <col min="3" max="3" width="13.5703125" style="13" customWidth="1"/>
    <col min="4" max="4" width="16.42578125" style="13" bestFit="1" customWidth="1"/>
    <col min="5" max="5" width="15.5703125" style="13" bestFit="1" customWidth="1"/>
    <col min="6" max="16384" width="9.140625" style="13"/>
  </cols>
  <sheetData>
    <row r="1" spans="1:5" s="11" customFormat="1" x14ac:dyDescent="0.3">
      <c r="A1" s="22"/>
      <c r="B1" s="10" t="s">
        <v>44</v>
      </c>
      <c r="C1" s="10"/>
      <c r="D1" s="10"/>
      <c r="E1" s="10"/>
    </row>
    <row r="2" spans="1:5" s="11" customFormat="1" x14ac:dyDescent="0.3">
      <c r="A2" s="22"/>
      <c r="B2" s="10" t="s">
        <v>212</v>
      </c>
      <c r="C2" s="10"/>
      <c r="D2" s="10"/>
      <c r="E2" s="10"/>
    </row>
    <row r="3" spans="1:5" x14ac:dyDescent="0.3">
      <c r="A3" s="14"/>
      <c r="B3" s="12"/>
      <c r="C3" s="12"/>
      <c r="D3" s="12"/>
      <c r="E3" s="12"/>
    </row>
    <row r="4" spans="1:5" x14ac:dyDescent="0.3">
      <c r="A4" s="15" t="s">
        <v>217</v>
      </c>
      <c r="B4" s="14" t="s">
        <v>1</v>
      </c>
      <c r="C4" s="15" t="s">
        <v>200</v>
      </c>
      <c r="D4" s="15" t="s">
        <v>201</v>
      </c>
      <c r="E4" s="15" t="s">
        <v>321</v>
      </c>
    </row>
    <row r="5" spans="1:5" x14ac:dyDescent="0.3">
      <c r="A5" s="14"/>
      <c r="B5" s="14"/>
      <c r="C5" s="14"/>
      <c r="D5" s="14"/>
      <c r="E5" s="14"/>
    </row>
    <row r="6" spans="1:5" x14ac:dyDescent="0.3">
      <c r="A6" s="14"/>
      <c r="B6" s="22" t="s">
        <v>8</v>
      </c>
      <c r="C6" s="44"/>
      <c r="D6" s="44"/>
      <c r="E6" s="44"/>
    </row>
    <row r="7" spans="1:5" x14ac:dyDescent="0.3">
      <c r="A7" s="14">
        <v>3110</v>
      </c>
      <c r="B7" s="35" t="s">
        <v>142</v>
      </c>
      <c r="C7" s="44">
        <v>144078.67000000001</v>
      </c>
      <c r="D7" s="44">
        <v>153400</v>
      </c>
      <c r="E7" s="44">
        <v>153968</v>
      </c>
    </row>
    <row r="8" spans="1:5" x14ac:dyDescent="0.3">
      <c r="A8" s="14">
        <v>3115</v>
      </c>
      <c r="B8" s="35" t="s">
        <v>86</v>
      </c>
      <c r="C8" s="44">
        <v>12.43</v>
      </c>
      <c r="D8" s="44">
        <v>5</v>
      </c>
      <c r="E8" s="44">
        <v>0</v>
      </c>
    </row>
    <row r="9" spans="1:5" x14ac:dyDescent="0.3">
      <c r="A9" s="14">
        <v>3116</v>
      </c>
      <c r="B9" s="35" t="s">
        <v>88</v>
      </c>
      <c r="C9" s="44">
        <v>-0.48</v>
      </c>
      <c r="D9" s="44">
        <v>-32</v>
      </c>
      <c r="E9" s="44">
        <v>0</v>
      </c>
    </row>
    <row r="10" spans="1:5" x14ac:dyDescent="0.3">
      <c r="A10" s="14">
        <v>3117</v>
      </c>
      <c r="B10" s="35" t="s">
        <v>87</v>
      </c>
      <c r="C10" s="44">
        <v>2684.18</v>
      </c>
      <c r="D10" s="44">
        <v>2899</v>
      </c>
      <c r="E10" s="44">
        <v>2899</v>
      </c>
    </row>
    <row r="11" spans="1:5" x14ac:dyDescent="0.3">
      <c r="A11" s="14">
        <v>3120</v>
      </c>
      <c r="B11" s="35" t="s">
        <v>120</v>
      </c>
      <c r="C11" s="44">
        <v>14340.36</v>
      </c>
      <c r="D11" s="44">
        <v>10011</v>
      </c>
      <c r="E11" s="44">
        <v>10000</v>
      </c>
    </row>
    <row r="12" spans="1:5" x14ac:dyDescent="0.3">
      <c r="A12" s="14">
        <v>3160</v>
      </c>
      <c r="B12" s="35" t="s">
        <v>121</v>
      </c>
      <c r="C12" s="44">
        <v>2987.75</v>
      </c>
      <c r="D12" s="44">
        <v>3955</v>
      </c>
      <c r="E12" s="44">
        <v>3000</v>
      </c>
    </row>
    <row r="13" spans="1:5" x14ac:dyDescent="0.3">
      <c r="A13" s="14">
        <v>3190</v>
      </c>
      <c r="B13" s="35" t="s">
        <v>195</v>
      </c>
      <c r="C13" s="44">
        <v>3.42</v>
      </c>
      <c r="D13" s="44">
        <v>2</v>
      </c>
      <c r="E13" s="44">
        <v>0</v>
      </c>
    </row>
    <row r="14" spans="1:5" x14ac:dyDescent="0.3">
      <c r="A14" s="14">
        <v>3195</v>
      </c>
      <c r="B14" s="35" t="s">
        <v>196</v>
      </c>
      <c r="C14" s="44">
        <v>-0.08</v>
      </c>
      <c r="D14" s="44">
        <v>441</v>
      </c>
      <c r="E14" s="44">
        <v>300</v>
      </c>
    </row>
    <row r="15" spans="1:5" x14ac:dyDescent="0.3">
      <c r="A15" s="14">
        <v>3340</v>
      </c>
      <c r="B15" s="35" t="s">
        <v>183</v>
      </c>
      <c r="C15" s="44">
        <v>703974.6</v>
      </c>
      <c r="D15" s="44">
        <v>330000</v>
      </c>
      <c r="E15" s="44">
        <v>350000</v>
      </c>
    </row>
    <row r="16" spans="1:5" x14ac:dyDescent="0.3">
      <c r="A16" s="14">
        <v>3615</v>
      </c>
      <c r="B16" s="35" t="s">
        <v>97</v>
      </c>
      <c r="C16" s="44">
        <v>996.9</v>
      </c>
      <c r="D16" s="44">
        <v>1808</v>
      </c>
      <c r="E16" s="44">
        <v>0</v>
      </c>
    </row>
    <row r="17" spans="1:6" x14ac:dyDescent="0.3">
      <c r="A17" s="14">
        <v>3630</v>
      </c>
      <c r="B17" s="35" t="s">
        <v>197</v>
      </c>
      <c r="C17" s="44">
        <v>4340</v>
      </c>
      <c r="D17" s="44">
        <v>4000</v>
      </c>
      <c r="E17" s="44">
        <v>4000</v>
      </c>
    </row>
    <row r="18" spans="1:6" x14ac:dyDescent="0.3">
      <c r="A18" s="14">
        <v>3630</v>
      </c>
      <c r="B18" s="35" t="s">
        <v>198</v>
      </c>
      <c r="C18" s="44"/>
      <c r="D18" s="44"/>
      <c r="E18" s="44"/>
    </row>
    <row r="19" spans="1:6" ht="17.25" thickBot="1" x14ac:dyDescent="0.35">
      <c r="A19" s="14">
        <v>3710</v>
      </c>
      <c r="B19" s="35" t="s">
        <v>129</v>
      </c>
      <c r="C19" s="63">
        <v>0</v>
      </c>
      <c r="D19" s="63">
        <v>0</v>
      </c>
      <c r="E19" s="63">
        <v>45000</v>
      </c>
    </row>
    <row r="20" spans="1:6" x14ac:dyDescent="0.3">
      <c r="A20" s="14"/>
      <c r="B20" s="79" t="s">
        <v>38</v>
      </c>
      <c r="C20" s="58">
        <f>SUM(C7:C19)</f>
        <v>873417.75</v>
      </c>
      <c r="D20" s="58">
        <f>SUM(D7:D19)</f>
        <v>506489</v>
      </c>
      <c r="E20" s="58">
        <f>SUM(E7:E19)</f>
        <v>569167</v>
      </c>
    </row>
    <row r="21" spans="1:6" x14ac:dyDescent="0.3">
      <c r="A21" s="14"/>
      <c r="B21" s="14"/>
      <c r="C21" s="45"/>
      <c r="D21" s="45"/>
      <c r="E21" s="45"/>
    </row>
    <row r="22" spans="1:6" x14ac:dyDescent="0.3">
      <c r="A22" s="14"/>
      <c r="B22" s="22" t="s">
        <v>9</v>
      </c>
      <c r="C22" s="45"/>
      <c r="D22" s="45"/>
      <c r="E22" s="45"/>
    </row>
    <row r="23" spans="1:6" x14ac:dyDescent="0.3">
      <c r="A23" s="14">
        <v>4110</v>
      </c>
      <c r="B23" s="14" t="s">
        <v>264</v>
      </c>
      <c r="C23" s="45">
        <v>379767.98</v>
      </c>
      <c r="D23" s="45">
        <v>300000</v>
      </c>
      <c r="E23" s="45">
        <v>301091</v>
      </c>
      <c r="F23" s="81"/>
    </row>
    <row r="24" spans="1:6" x14ac:dyDescent="0.3">
      <c r="A24" s="14">
        <v>4140</v>
      </c>
      <c r="B24" s="14" t="s">
        <v>265</v>
      </c>
      <c r="C24" s="45">
        <v>1989</v>
      </c>
      <c r="D24" s="45">
        <v>2119</v>
      </c>
      <c r="E24" s="45">
        <v>2117</v>
      </c>
    </row>
    <row r="25" spans="1:6" x14ac:dyDescent="0.3">
      <c r="A25" s="14">
        <v>4150</v>
      </c>
      <c r="B25" s="14" t="s">
        <v>266</v>
      </c>
      <c r="C25" s="45">
        <v>83323.149999999994</v>
      </c>
      <c r="D25" s="45">
        <v>68324</v>
      </c>
      <c r="E25" s="45">
        <v>74587</v>
      </c>
    </row>
    <row r="26" spans="1:6" x14ac:dyDescent="0.3">
      <c r="A26" s="14">
        <v>4151</v>
      </c>
      <c r="B26" s="14" t="s">
        <v>267</v>
      </c>
      <c r="C26" s="45">
        <v>25303.200000000001</v>
      </c>
      <c r="D26" s="45">
        <v>15000</v>
      </c>
      <c r="E26" s="45">
        <v>17000</v>
      </c>
    </row>
    <row r="27" spans="1:6" x14ac:dyDescent="0.3">
      <c r="A27" s="14">
        <v>4152</v>
      </c>
      <c r="B27" s="14" t="s">
        <v>268</v>
      </c>
      <c r="C27" s="45">
        <v>3982.2</v>
      </c>
      <c r="D27" s="45">
        <v>2392</v>
      </c>
      <c r="E27" s="45">
        <v>3564</v>
      </c>
    </row>
    <row r="28" spans="1:6" x14ac:dyDescent="0.3">
      <c r="A28" s="14">
        <v>4154</v>
      </c>
      <c r="B28" s="14" t="s">
        <v>269</v>
      </c>
      <c r="C28" s="45">
        <v>683.01</v>
      </c>
      <c r="D28" s="45">
        <v>406</v>
      </c>
      <c r="E28" s="45">
        <v>725</v>
      </c>
    </row>
    <row r="29" spans="1:6" x14ac:dyDescent="0.3">
      <c r="A29" s="14">
        <v>4156</v>
      </c>
      <c r="B29" s="14" t="s">
        <v>270</v>
      </c>
      <c r="C29" s="45">
        <v>98.4</v>
      </c>
      <c r="D29" s="45">
        <v>77</v>
      </c>
      <c r="E29" s="45">
        <v>106</v>
      </c>
    </row>
    <row r="30" spans="1:6" x14ac:dyDescent="0.3">
      <c r="A30" s="14">
        <v>4160</v>
      </c>
      <c r="B30" s="14" t="s">
        <v>260</v>
      </c>
      <c r="C30" s="45">
        <v>26294.79</v>
      </c>
      <c r="D30" s="45">
        <v>19173</v>
      </c>
      <c r="E30" s="45">
        <v>23033</v>
      </c>
    </row>
    <row r="31" spans="1:6" x14ac:dyDescent="0.3">
      <c r="A31" s="14">
        <v>4170</v>
      </c>
      <c r="B31" s="14" t="s">
        <v>271</v>
      </c>
      <c r="C31" s="45">
        <v>13175.61</v>
      </c>
      <c r="D31" s="45">
        <v>8630</v>
      </c>
      <c r="E31" s="45">
        <v>12044</v>
      </c>
    </row>
    <row r="32" spans="1:6" ht="17.25" thickBot="1" x14ac:dyDescent="0.35">
      <c r="A32" s="14">
        <v>4770</v>
      </c>
      <c r="B32" s="14" t="s">
        <v>272</v>
      </c>
      <c r="C32" s="57">
        <v>322651.40000000002</v>
      </c>
      <c r="D32" s="57">
        <v>75000</v>
      </c>
      <c r="E32" s="57">
        <v>85000</v>
      </c>
    </row>
    <row r="33" spans="1:5" x14ac:dyDescent="0.3">
      <c r="A33" s="14"/>
      <c r="B33" s="79" t="s">
        <v>9</v>
      </c>
      <c r="C33" s="58">
        <f>SUM(C22:C32)</f>
        <v>857268.74000000011</v>
      </c>
      <c r="D33" s="58">
        <f t="shared" ref="D33" si="0">SUM(D22:D32)</f>
        <v>491121</v>
      </c>
      <c r="E33" s="58">
        <f>SUM(E22:E32)</f>
        <v>519267</v>
      </c>
    </row>
    <row r="34" spans="1:5" x14ac:dyDescent="0.3">
      <c r="A34" s="14"/>
      <c r="B34" s="14"/>
      <c r="C34" s="45"/>
      <c r="D34" s="45"/>
      <c r="E34" s="45"/>
    </row>
    <row r="35" spans="1:5" x14ac:dyDescent="0.3">
      <c r="A35" s="14"/>
      <c r="B35" s="14" t="s">
        <v>12</v>
      </c>
      <c r="C35" s="45">
        <f>C20-C33</f>
        <v>16149.009999999893</v>
      </c>
      <c r="D35" s="45">
        <f>D20-D33</f>
        <v>15368</v>
      </c>
      <c r="E35" s="45">
        <f>E20-E33</f>
        <v>49900</v>
      </c>
    </row>
    <row r="36" spans="1:5" x14ac:dyDescent="0.3">
      <c r="A36" s="14"/>
      <c r="B36" s="14"/>
      <c r="C36" s="45"/>
      <c r="D36" s="45"/>
      <c r="E36" s="45"/>
    </row>
    <row r="37" spans="1:5" x14ac:dyDescent="0.3">
      <c r="A37" s="14"/>
      <c r="B37" s="14" t="s">
        <v>67</v>
      </c>
      <c r="C37" s="45"/>
      <c r="D37" s="45"/>
      <c r="E37" s="45"/>
    </row>
    <row r="38" spans="1:5" x14ac:dyDescent="0.3">
      <c r="A38" s="14"/>
      <c r="B38" s="14"/>
      <c r="C38" s="45"/>
      <c r="D38" s="45"/>
      <c r="E38" s="45"/>
    </row>
    <row r="39" spans="1:5" x14ac:dyDescent="0.3">
      <c r="A39" s="14"/>
      <c r="B39" s="14" t="s">
        <v>13</v>
      </c>
      <c r="C39" s="45">
        <v>107548</v>
      </c>
      <c r="D39" s="45">
        <f>C41</f>
        <v>91398.990000000107</v>
      </c>
      <c r="E39" s="45">
        <f>D41</f>
        <v>76030.990000000107</v>
      </c>
    </row>
    <row r="40" spans="1:5" x14ac:dyDescent="0.3">
      <c r="A40" s="14"/>
      <c r="B40" s="14"/>
      <c r="C40" s="45"/>
      <c r="D40" s="45"/>
      <c r="E40" s="45"/>
    </row>
    <row r="41" spans="1:5" x14ac:dyDescent="0.3">
      <c r="A41" s="14"/>
      <c r="B41" s="14" t="s">
        <v>14</v>
      </c>
      <c r="C41" s="45">
        <f>C39-C35</f>
        <v>91398.990000000107</v>
      </c>
      <c r="D41" s="45">
        <f>D39-D35</f>
        <v>76030.990000000107</v>
      </c>
      <c r="E41" s="45">
        <f>E39+E35</f>
        <v>125930.99000000011</v>
      </c>
    </row>
    <row r="42" spans="1:5" x14ac:dyDescent="0.3">
      <c r="C42" s="16"/>
      <c r="D42" s="16"/>
    </row>
    <row r="44" spans="1:5" x14ac:dyDescent="0.3">
      <c r="C44" s="81"/>
    </row>
  </sheetData>
  <phoneticPr fontId="0" type="noConversion"/>
  <pageMargins left="0.7" right="0.7" top="0.75" bottom="0.75" header="0.3" footer="0.3"/>
  <pageSetup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showZeros="0" tabSelected="1" zoomScaleNormal="100" workbookViewId="0">
      <selection activeCell="D17" sqref="D17"/>
    </sheetView>
  </sheetViews>
  <sheetFormatPr defaultColWidth="17.42578125" defaultRowHeight="16.5" x14ac:dyDescent="0.3"/>
  <cols>
    <col min="1" max="1" width="24" style="13" bestFit="1" customWidth="1"/>
    <col min="2" max="2" width="17.85546875" style="13" customWidth="1"/>
    <col min="3" max="3" width="20.140625" style="13" customWidth="1"/>
    <col min="4" max="4" width="20.85546875" style="13" customWidth="1"/>
    <col min="5" max="5" width="17.42578125" style="13"/>
    <col min="6" max="6" width="26.5703125" style="13" customWidth="1"/>
    <col min="7" max="16384" width="17.42578125" style="13"/>
  </cols>
  <sheetData>
    <row r="1" spans="1:4" x14ac:dyDescent="0.3">
      <c r="A1" s="10" t="s">
        <v>54</v>
      </c>
      <c r="B1" s="20"/>
      <c r="C1" s="20"/>
      <c r="D1" s="20"/>
    </row>
    <row r="2" spans="1:4" x14ac:dyDescent="0.3">
      <c r="A2" s="10" t="s">
        <v>202</v>
      </c>
      <c r="B2" s="20"/>
      <c r="C2" s="20"/>
      <c r="D2" s="20"/>
    </row>
    <row r="3" spans="1:4" x14ac:dyDescent="0.3">
      <c r="A3" s="14" t="s">
        <v>113</v>
      </c>
      <c r="B3" s="21" t="s">
        <v>200</v>
      </c>
      <c r="C3" s="15" t="s">
        <v>201</v>
      </c>
      <c r="D3" s="15" t="s">
        <v>203</v>
      </c>
    </row>
    <row r="4" spans="1:4" ht="18.600000000000001" customHeight="1" x14ac:dyDescent="0.3">
      <c r="A4" s="14" t="s">
        <v>8</v>
      </c>
      <c r="B4" s="23">
        <f>GENREV!C81-GENREV!C64</f>
        <v>3560259.0900000008</v>
      </c>
      <c r="C4" s="25">
        <f>GENREV!D81-GENREV!D64</f>
        <v>3585738</v>
      </c>
      <c r="D4" s="23">
        <f>GENREV!E81-GENREV!E64</f>
        <v>3442244</v>
      </c>
    </row>
    <row r="5" spans="1:4" x14ac:dyDescent="0.3">
      <c r="A5" s="14"/>
      <c r="B5" s="23"/>
      <c r="C5" s="23"/>
      <c r="D5" s="23"/>
    </row>
    <row r="6" spans="1:4" x14ac:dyDescent="0.3">
      <c r="A6" s="14" t="s">
        <v>9</v>
      </c>
      <c r="B6" s="75">
        <f>GENEXP!C52-GENEXP!C50</f>
        <v>3532188.2199999997</v>
      </c>
      <c r="C6" s="25">
        <f>GENEXP!D52-GENEXP!D50</f>
        <v>3567853</v>
      </c>
      <c r="D6" s="18">
        <f>GENEXP!E52-GENEXP!E50</f>
        <v>3780819</v>
      </c>
    </row>
    <row r="7" spans="1:4" x14ac:dyDescent="0.3">
      <c r="A7" s="14"/>
      <c r="B7" s="23"/>
      <c r="C7" s="23"/>
      <c r="D7" s="23"/>
    </row>
    <row r="8" spans="1:4" x14ac:dyDescent="0.3">
      <c r="A8" s="14" t="s">
        <v>12</v>
      </c>
      <c r="B8" s="44">
        <f>B4-B6</f>
        <v>28070.870000001043</v>
      </c>
      <c r="C8" s="44">
        <f t="shared" ref="C8:D8" si="0">C4-C6</f>
        <v>17885</v>
      </c>
      <c r="D8" s="44">
        <f t="shared" si="0"/>
        <v>-338575</v>
      </c>
    </row>
    <row r="9" spans="1:4" x14ac:dyDescent="0.3">
      <c r="A9" s="14"/>
      <c r="B9" s="23"/>
      <c r="C9" s="23"/>
      <c r="D9" s="23"/>
    </row>
    <row r="10" spans="1:4" x14ac:dyDescent="0.3">
      <c r="A10" s="14" t="s">
        <v>10</v>
      </c>
      <c r="B10" s="45">
        <f>GENREV!C64-GENEXP!C50</f>
        <v>69643.03</v>
      </c>
      <c r="C10" s="45">
        <f>GENREV!D64-GENEXP!D50</f>
        <v>41000</v>
      </c>
      <c r="D10" s="45">
        <f>GENREV!E64-GENEXP!E50</f>
        <v>163482</v>
      </c>
    </row>
    <row r="11" spans="1:4" x14ac:dyDescent="0.3">
      <c r="A11" s="14"/>
      <c r="B11" s="23"/>
      <c r="C11" s="23"/>
      <c r="D11" s="23"/>
    </row>
    <row r="12" spans="1:4" x14ac:dyDescent="0.3">
      <c r="A12" s="14" t="s">
        <v>11</v>
      </c>
      <c r="B12" s="23">
        <v>0</v>
      </c>
      <c r="C12" s="23">
        <v>0</v>
      </c>
      <c r="D12" s="23">
        <v>0</v>
      </c>
    </row>
    <row r="13" spans="1:4" x14ac:dyDescent="0.3">
      <c r="A13" s="14"/>
      <c r="B13" s="23"/>
      <c r="C13" s="23"/>
      <c r="D13" s="23"/>
    </row>
    <row r="14" spans="1:4" x14ac:dyDescent="0.3">
      <c r="A14" s="14"/>
      <c r="B14" s="23"/>
      <c r="C14" s="23"/>
      <c r="D14" s="23"/>
    </row>
    <row r="15" spans="1:4" x14ac:dyDescent="0.3">
      <c r="A15" s="14" t="s">
        <v>13</v>
      </c>
      <c r="B15" s="25">
        <v>1048807</v>
      </c>
      <c r="C15" s="23">
        <f>B17</f>
        <v>1146520.9000000011</v>
      </c>
      <c r="D15" s="23">
        <f>C17</f>
        <v>1205405.9000000011</v>
      </c>
    </row>
    <row r="16" spans="1:4" x14ac:dyDescent="0.3">
      <c r="A16" s="14"/>
      <c r="B16" s="23"/>
      <c r="C16" s="23"/>
      <c r="D16" s="23"/>
    </row>
    <row r="17" spans="1:4" x14ac:dyDescent="0.3">
      <c r="A17" s="14" t="s">
        <v>14</v>
      </c>
      <c r="B17" s="23">
        <f>SUM(B10+B8+B15)</f>
        <v>1146520.9000000011</v>
      </c>
      <c r="C17" s="23">
        <f>SUM(C10+C8+C15)</f>
        <v>1205405.9000000011</v>
      </c>
      <c r="D17" s="23">
        <f>SUM(D10+D8+D15)</f>
        <v>1030312.9000000011</v>
      </c>
    </row>
    <row r="19" spans="1:4" x14ac:dyDescent="0.3">
      <c r="B19" s="42"/>
      <c r="D19" s="13" t="s">
        <v>322</v>
      </c>
    </row>
    <row r="20" spans="1:4" x14ac:dyDescent="0.3">
      <c r="B20" s="65"/>
      <c r="D20" s="13" t="s">
        <v>323</v>
      </c>
    </row>
    <row r="21" spans="1:4" x14ac:dyDescent="0.3">
      <c r="D21" s="13" t="s">
        <v>328</v>
      </c>
    </row>
    <row r="22" spans="1:4" x14ac:dyDescent="0.3">
      <c r="B22" s="65"/>
      <c r="D22" s="13" t="s">
        <v>324</v>
      </c>
    </row>
    <row r="23" spans="1:4" x14ac:dyDescent="0.3">
      <c r="D23" s="13" t="s">
        <v>325</v>
      </c>
    </row>
  </sheetData>
  <pageMargins left="0.7" right="0.7" top="0.75" bottom="0.75" header="0.3" footer="0.3"/>
  <pageSetup scale="92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3"/>
  <sheetViews>
    <sheetView showZeros="0" topLeftCell="A55" zoomScaleNormal="100" workbookViewId="0">
      <selection activeCell="E7" sqref="E7"/>
    </sheetView>
  </sheetViews>
  <sheetFormatPr defaultColWidth="9.140625" defaultRowHeight="16.5" x14ac:dyDescent="0.3"/>
  <cols>
    <col min="1" max="1" width="9" style="13" bestFit="1" customWidth="1"/>
    <col min="2" max="2" width="35.7109375" style="13" customWidth="1"/>
    <col min="3" max="3" width="12.28515625" style="13" bestFit="1" customWidth="1"/>
    <col min="4" max="4" width="16.42578125" style="13" bestFit="1" customWidth="1"/>
    <col min="5" max="5" width="12.140625" style="66" customWidth="1"/>
    <col min="6" max="16384" width="9.140625" style="13"/>
  </cols>
  <sheetData>
    <row r="1" spans="1:5" x14ac:dyDescent="0.3">
      <c r="A1" s="100" t="s">
        <v>55</v>
      </c>
      <c r="B1" s="100"/>
      <c r="C1" s="100"/>
      <c r="D1" s="100"/>
      <c r="E1" s="100"/>
    </row>
    <row r="2" spans="1:5" x14ac:dyDescent="0.3">
      <c r="A2" s="100" t="s">
        <v>199</v>
      </c>
      <c r="B2" s="100"/>
      <c r="C2" s="100"/>
      <c r="D2" s="100"/>
      <c r="E2" s="100"/>
    </row>
    <row r="3" spans="1:5" s="43" customFormat="1" ht="8.1" customHeight="1" x14ac:dyDescent="0.3">
      <c r="A3" s="12"/>
      <c r="B3" s="12"/>
      <c r="C3" s="12"/>
      <c r="D3" s="12"/>
      <c r="E3" s="54"/>
    </row>
    <row r="4" spans="1:5" s="37" customFormat="1" x14ac:dyDescent="0.3">
      <c r="A4" s="14" t="s">
        <v>15</v>
      </c>
      <c r="B4" s="14" t="s">
        <v>1</v>
      </c>
      <c r="C4" s="21" t="s">
        <v>200</v>
      </c>
      <c r="D4" s="15" t="s">
        <v>201</v>
      </c>
      <c r="E4" s="15" t="s">
        <v>321</v>
      </c>
    </row>
    <row r="5" spans="1:5" ht="20.45" customHeight="1" x14ac:dyDescent="0.3">
      <c r="A5" s="22">
        <v>3100</v>
      </c>
      <c r="B5" s="22" t="s">
        <v>16</v>
      </c>
      <c r="D5" s="18"/>
      <c r="E5" s="55"/>
    </row>
    <row r="6" spans="1:5" x14ac:dyDescent="0.3">
      <c r="A6" s="14">
        <v>3110</v>
      </c>
      <c r="B6" s="14" t="s">
        <v>45</v>
      </c>
      <c r="C6" s="45">
        <v>1958785.56</v>
      </c>
      <c r="D6" s="45">
        <v>2056244</v>
      </c>
      <c r="E6" s="46">
        <v>2066995</v>
      </c>
    </row>
    <row r="7" spans="1:5" x14ac:dyDescent="0.3">
      <c r="A7" s="14">
        <v>3112</v>
      </c>
      <c r="B7" s="14" t="s">
        <v>46</v>
      </c>
      <c r="C7" s="45">
        <v>1496.48</v>
      </c>
      <c r="D7" s="45">
        <v>515</v>
      </c>
      <c r="E7" s="46"/>
    </row>
    <row r="8" spans="1:5" x14ac:dyDescent="0.3">
      <c r="A8" s="14">
        <v>3115</v>
      </c>
      <c r="B8" s="14" t="s">
        <v>86</v>
      </c>
      <c r="C8" s="45">
        <v>166.36</v>
      </c>
      <c r="D8" s="45">
        <v>70</v>
      </c>
      <c r="E8" s="46"/>
    </row>
    <row r="9" spans="1:5" x14ac:dyDescent="0.3">
      <c r="A9" s="14">
        <v>3116</v>
      </c>
      <c r="B9" s="14" t="s">
        <v>88</v>
      </c>
      <c r="C9" s="45">
        <v>-6.45</v>
      </c>
      <c r="D9" s="45">
        <v>-435</v>
      </c>
      <c r="E9" s="46"/>
    </row>
    <row r="10" spans="1:5" x14ac:dyDescent="0.3">
      <c r="A10" s="14">
        <v>3117</v>
      </c>
      <c r="B10" s="14" t="s">
        <v>87</v>
      </c>
      <c r="C10" s="45">
        <v>35984.75</v>
      </c>
      <c r="D10" s="45">
        <v>38861</v>
      </c>
      <c r="E10" s="46">
        <v>36000</v>
      </c>
    </row>
    <row r="11" spans="1:5" x14ac:dyDescent="0.3">
      <c r="A11" s="14">
        <v>3120</v>
      </c>
      <c r="B11" s="14" t="s">
        <v>47</v>
      </c>
      <c r="C11" s="45">
        <v>192250.42</v>
      </c>
      <c r="D11" s="45">
        <v>150000</v>
      </c>
      <c r="E11" s="46">
        <v>145000</v>
      </c>
    </row>
    <row r="12" spans="1:5" x14ac:dyDescent="0.3">
      <c r="A12" s="14">
        <v>3160</v>
      </c>
      <c r="B12" s="14" t="s">
        <v>48</v>
      </c>
      <c r="C12" s="45">
        <v>40054.949999999997</v>
      </c>
      <c r="D12" s="45">
        <v>53019</v>
      </c>
      <c r="E12" s="46">
        <v>50000</v>
      </c>
    </row>
    <row r="13" spans="1:5" x14ac:dyDescent="0.3">
      <c r="A13" s="14">
        <v>3170</v>
      </c>
      <c r="B13" s="14" t="s">
        <v>49</v>
      </c>
      <c r="C13" s="45">
        <v>430941.92</v>
      </c>
      <c r="D13" s="45">
        <v>446555</v>
      </c>
      <c r="E13" s="46">
        <v>375000</v>
      </c>
    </row>
    <row r="14" spans="1:5" x14ac:dyDescent="0.3">
      <c r="A14" s="14">
        <v>3171</v>
      </c>
      <c r="B14" s="14" t="s">
        <v>50</v>
      </c>
      <c r="C14" s="45">
        <v>151418.92000000001</v>
      </c>
      <c r="D14" s="45">
        <v>138000</v>
      </c>
      <c r="E14" s="46">
        <v>130000</v>
      </c>
    </row>
    <row r="15" spans="1:5" x14ac:dyDescent="0.3">
      <c r="A15" s="14">
        <v>3172</v>
      </c>
      <c r="B15" s="14" t="s">
        <v>101</v>
      </c>
      <c r="C15" s="45">
        <v>12051.27</v>
      </c>
      <c r="D15" s="45">
        <v>12479</v>
      </c>
      <c r="E15" s="46">
        <v>10000</v>
      </c>
    </row>
    <row r="16" spans="1:5" x14ac:dyDescent="0.3">
      <c r="A16" s="14">
        <v>3173</v>
      </c>
      <c r="B16" s="14" t="s">
        <v>51</v>
      </c>
      <c r="C16" s="45">
        <v>8544.42</v>
      </c>
      <c r="D16" s="45">
        <v>5186</v>
      </c>
      <c r="E16" s="46">
        <v>4000</v>
      </c>
    </row>
    <row r="17" spans="1:5" x14ac:dyDescent="0.3">
      <c r="A17" s="14">
        <v>3174</v>
      </c>
      <c r="B17" s="14" t="s">
        <v>52</v>
      </c>
      <c r="C17" s="45">
        <v>3089.05</v>
      </c>
      <c r="D17" s="45">
        <v>5434</v>
      </c>
      <c r="E17" s="46">
        <v>3000</v>
      </c>
    </row>
    <row r="18" spans="1:5" x14ac:dyDescent="0.3">
      <c r="A18" s="14">
        <v>3176</v>
      </c>
      <c r="B18" s="14" t="s">
        <v>70</v>
      </c>
      <c r="C18" s="45">
        <v>162.94999999999999</v>
      </c>
      <c r="D18" s="45">
        <v>292</v>
      </c>
      <c r="E18" s="46"/>
    </row>
    <row r="19" spans="1:5" x14ac:dyDescent="0.3">
      <c r="A19" s="14">
        <v>3177</v>
      </c>
      <c r="B19" s="14" t="s">
        <v>96</v>
      </c>
      <c r="C19" s="45">
        <v>-77</v>
      </c>
      <c r="D19" s="45">
        <v>-40</v>
      </c>
      <c r="E19" s="46"/>
    </row>
    <row r="20" spans="1:5" x14ac:dyDescent="0.3">
      <c r="A20" s="14">
        <v>3180</v>
      </c>
      <c r="B20" s="14" t="s">
        <v>102</v>
      </c>
      <c r="C20" s="56">
        <v>545.47</v>
      </c>
      <c r="D20" s="45">
        <v>600</v>
      </c>
      <c r="E20" s="46">
        <v>400</v>
      </c>
    </row>
    <row r="21" spans="1:5" x14ac:dyDescent="0.3">
      <c r="A21" s="14">
        <v>3190</v>
      </c>
      <c r="B21" s="14" t="s">
        <v>90</v>
      </c>
      <c r="C21" s="56">
        <v>45.95</v>
      </c>
      <c r="D21" s="45">
        <v>22</v>
      </c>
      <c r="E21" s="46"/>
    </row>
    <row r="22" spans="1:5" x14ac:dyDescent="0.3">
      <c r="A22" s="14">
        <v>3191</v>
      </c>
      <c r="B22" s="14" t="s">
        <v>89</v>
      </c>
      <c r="C22" s="56">
        <v>-1.08</v>
      </c>
      <c r="D22" s="45">
        <v>-31</v>
      </c>
      <c r="E22" s="46"/>
    </row>
    <row r="23" spans="1:5" ht="17.25" thickBot="1" x14ac:dyDescent="0.35">
      <c r="A23" s="14">
        <v>3195</v>
      </c>
      <c r="B23" s="14" t="s">
        <v>77</v>
      </c>
      <c r="C23" s="57">
        <v>6368.63</v>
      </c>
      <c r="D23" s="57">
        <v>6381</v>
      </c>
      <c r="E23" s="61">
        <v>3500</v>
      </c>
    </row>
    <row r="24" spans="1:5" x14ac:dyDescent="0.3">
      <c r="A24" s="14"/>
      <c r="B24" s="79" t="s">
        <v>317</v>
      </c>
      <c r="C24" s="82">
        <f>SUM(C6:C23)</f>
        <v>2841822.5700000003</v>
      </c>
      <c r="D24" s="82">
        <f>SUM(D6:D23)</f>
        <v>2913152</v>
      </c>
      <c r="E24" s="82">
        <f t="shared" ref="E24" si="0">SUM(E6:E23)</f>
        <v>2823895</v>
      </c>
    </row>
    <row r="25" spans="1:5" x14ac:dyDescent="0.3">
      <c r="A25" s="14"/>
      <c r="B25" s="14"/>
      <c r="C25" s="45"/>
      <c r="D25" s="59"/>
      <c r="E25" s="45"/>
    </row>
    <row r="26" spans="1:5" x14ac:dyDescent="0.3">
      <c r="A26" s="14">
        <v>3220</v>
      </c>
      <c r="B26" s="14" t="s">
        <v>18</v>
      </c>
      <c r="C26" s="45">
        <v>150</v>
      </c>
      <c r="D26" s="45">
        <v>75</v>
      </c>
      <c r="E26" s="45">
        <v>75</v>
      </c>
    </row>
    <row r="27" spans="1:5" ht="17.25" thickBot="1" x14ac:dyDescent="0.35">
      <c r="A27" s="14">
        <v>3250</v>
      </c>
      <c r="B27" s="14" t="s">
        <v>78</v>
      </c>
      <c r="C27" s="57">
        <v>625.98</v>
      </c>
      <c r="D27" s="57">
        <v>1770</v>
      </c>
      <c r="E27" s="57">
        <v>800</v>
      </c>
    </row>
    <row r="28" spans="1:5" x14ac:dyDescent="0.3">
      <c r="A28" s="14"/>
      <c r="B28" s="79" t="s">
        <v>316</v>
      </c>
      <c r="C28" s="82">
        <f>SUM(C26:C27)</f>
        <v>775.98</v>
      </c>
      <c r="D28" s="82">
        <f t="shared" ref="D28:E28" si="1">SUM(D26:D27)</f>
        <v>1845</v>
      </c>
      <c r="E28" s="82">
        <f t="shared" si="1"/>
        <v>875</v>
      </c>
    </row>
    <row r="29" spans="1:5" x14ac:dyDescent="0.3">
      <c r="A29" s="14"/>
      <c r="B29" s="14"/>
      <c r="C29" s="45"/>
      <c r="D29" s="59"/>
      <c r="E29" s="45"/>
    </row>
    <row r="30" spans="1:5" x14ac:dyDescent="0.3">
      <c r="A30" s="22">
        <v>3300</v>
      </c>
      <c r="B30" s="22" t="s">
        <v>19</v>
      </c>
      <c r="C30" s="45"/>
      <c r="D30" s="59"/>
      <c r="E30" s="45"/>
    </row>
    <row r="31" spans="1:5" x14ac:dyDescent="0.3">
      <c r="A31" s="14">
        <v>3310</v>
      </c>
      <c r="B31" s="14" t="s">
        <v>114</v>
      </c>
      <c r="C31" s="45" t="s">
        <v>113</v>
      </c>
      <c r="D31" s="59"/>
      <c r="E31" s="45">
        <v>26470</v>
      </c>
    </row>
    <row r="32" spans="1:5" x14ac:dyDescent="0.3">
      <c r="A32" s="53" t="s">
        <v>111</v>
      </c>
      <c r="B32" s="14" t="s">
        <v>99</v>
      </c>
      <c r="C32" s="56">
        <v>82880.56</v>
      </c>
      <c r="D32" s="45">
        <v>60000</v>
      </c>
      <c r="E32" s="46">
        <v>84854</v>
      </c>
    </row>
    <row r="33" spans="1:5" x14ac:dyDescent="0.3">
      <c r="A33" s="53" t="s">
        <v>92</v>
      </c>
      <c r="B33" s="14" t="s">
        <v>93</v>
      </c>
      <c r="C33" s="45">
        <v>41967.06</v>
      </c>
      <c r="D33" s="45">
        <v>37000</v>
      </c>
      <c r="E33" s="46">
        <v>4250</v>
      </c>
    </row>
    <row r="34" spans="1:5" x14ac:dyDescent="0.3">
      <c r="A34" s="53" t="s">
        <v>94</v>
      </c>
      <c r="B34" s="14" t="s">
        <v>85</v>
      </c>
      <c r="C34" s="45">
        <v>22791.82</v>
      </c>
      <c r="D34" s="45">
        <v>54000</v>
      </c>
      <c r="E34" s="46">
        <v>41600</v>
      </c>
    </row>
    <row r="35" spans="1:5" x14ac:dyDescent="0.3">
      <c r="A35" s="14">
        <v>3380</v>
      </c>
      <c r="B35" s="14" t="s">
        <v>80</v>
      </c>
      <c r="C35" s="45">
        <v>14700</v>
      </c>
      <c r="D35" s="45">
        <v>14700</v>
      </c>
      <c r="E35" s="46">
        <v>14700</v>
      </c>
    </row>
    <row r="36" spans="1:5" x14ac:dyDescent="0.3">
      <c r="A36" s="14">
        <v>3390</v>
      </c>
      <c r="B36" s="14" t="s">
        <v>91</v>
      </c>
      <c r="C36" s="56">
        <v>19000</v>
      </c>
      <c r="D36" s="56">
        <v>19000</v>
      </c>
      <c r="E36" s="60">
        <v>19000</v>
      </c>
    </row>
    <row r="37" spans="1:5" ht="17.25" thickBot="1" x14ac:dyDescent="0.35">
      <c r="A37" s="14">
        <v>3392</v>
      </c>
      <c r="B37" s="14" t="s">
        <v>66</v>
      </c>
      <c r="C37" s="57">
        <v>900</v>
      </c>
      <c r="D37" s="57"/>
      <c r="E37" s="61">
        <v>0</v>
      </c>
    </row>
    <row r="38" spans="1:5" x14ac:dyDescent="0.3">
      <c r="A38" s="14"/>
      <c r="B38" s="79" t="s">
        <v>315</v>
      </c>
      <c r="C38" s="82">
        <f>SUM(C31:C37)</f>
        <v>182239.44</v>
      </c>
      <c r="D38" s="83">
        <f>SUM(D31:D37)</f>
        <v>184700</v>
      </c>
      <c r="E38" s="83">
        <f>SUM(E31:E37)</f>
        <v>190874</v>
      </c>
    </row>
    <row r="39" spans="1:5" x14ac:dyDescent="0.3">
      <c r="A39" s="14"/>
      <c r="B39" s="14"/>
      <c r="C39" s="45"/>
      <c r="D39" s="59"/>
      <c r="E39" s="45"/>
    </row>
    <row r="40" spans="1:5" x14ac:dyDescent="0.3">
      <c r="A40" s="22">
        <v>3400</v>
      </c>
      <c r="B40" s="22" t="s">
        <v>20</v>
      </c>
      <c r="C40" s="45"/>
      <c r="D40" s="59"/>
      <c r="E40" s="45"/>
    </row>
    <row r="41" spans="1:5" x14ac:dyDescent="0.3">
      <c r="A41" s="14">
        <v>3420</v>
      </c>
      <c r="B41" s="14" t="s">
        <v>21</v>
      </c>
      <c r="C41" s="45">
        <v>15870.45</v>
      </c>
      <c r="D41" s="45">
        <v>8196</v>
      </c>
      <c r="E41" s="45">
        <v>6000</v>
      </c>
    </row>
    <row r="42" spans="1:5" x14ac:dyDescent="0.3">
      <c r="A42" s="14">
        <v>3430</v>
      </c>
      <c r="B42" s="14" t="s">
        <v>22</v>
      </c>
      <c r="C42" s="45">
        <v>31938</v>
      </c>
      <c r="D42" s="45">
        <v>17130</v>
      </c>
      <c r="E42" s="45">
        <v>20000</v>
      </c>
    </row>
    <row r="43" spans="1:5" ht="17.25" thickBot="1" x14ac:dyDescent="0.35">
      <c r="A43" s="14">
        <v>3440</v>
      </c>
      <c r="B43" s="14" t="s">
        <v>100</v>
      </c>
      <c r="C43" s="57">
        <v>3530.75</v>
      </c>
      <c r="D43" s="57">
        <v>3854</v>
      </c>
      <c r="E43" s="57">
        <v>3000</v>
      </c>
    </row>
    <row r="44" spans="1:5" x14ac:dyDescent="0.3">
      <c r="A44" s="14"/>
      <c r="B44" s="79" t="s">
        <v>320</v>
      </c>
      <c r="C44" s="82">
        <f>SUM(C41:C43)</f>
        <v>51339.199999999997</v>
      </c>
      <c r="D44" s="83">
        <f t="shared" ref="D44:E44" si="2">SUM(D41:D43)</f>
        <v>29180</v>
      </c>
      <c r="E44" s="83">
        <f t="shared" si="2"/>
        <v>29000</v>
      </c>
    </row>
    <row r="45" spans="1:5" x14ac:dyDescent="0.3">
      <c r="A45" s="14"/>
      <c r="B45" s="14"/>
      <c r="C45" s="45"/>
      <c r="D45" s="59"/>
      <c r="E45" s="45"/>
    </row>
    <row r="46" spans="1:5" x14ac:dyDescent="0.3">
      <c r="A46" s="22">
        <v>3500</v>
      </c>
      <c r="B46" s="22" t="s">
        <v>81</v>
      </c>
      <c r="C46" s="45"/>
      <c r="D46" s="59"/>
      <c r="E46" s="62"/>
    </row>
    <row r="47" spans="1:5" x14ac:dyDescent="0.3">
      <c r="A47" s="14">
        <v>3510</v>
      </c>
      <c r="B47" s="14" t="s">
        <v>81</v>
      </c>
      <c r="C47" s="45">
        <v>171.87</v>
      </c>
      <c r="D47" s="45">
        <v>439</v>
      </c>
      <c r="E47" s="45">
        <v>200</v>
      </c>
    </row>
    <row r="48" spans="1:5" x14ac:dyDescent="0.3">
      <c r="A48" s="14">
        <v>3520</v>
      </c>
      <c r="B48" s="14" t="s">
        <v>82</v>
      </c>
      <c r="C48" s="44">
        <v>2675</v>
      </c>
      <c r="D48" s="45">
        <v>2500</v>
      </c>
      <c r="E48" s="45">
        <v>2300</v>
      </c>
    </row>
    <row r="49" spans="1:5" ht="17.25" thickBot="1" x14ac:dyDescent="0.35">
      <c r="A49" s="13">
        <v>3530</v>
      </c>
      <c r="B49" s="14" t="s">
        <v>310</v>
      </c>
      <c r="C49" s="96"/>
      <c r="D49" s="57">
        <v>6466</v>
      </c>
      <c r="E49" s="57">
        <v>5000</v>
      </c>
    </row>
    <row r="50" spans="1:5" x14ac:dyDescent="0.3">
      <c r="A50" s="14"/>
      <c r="B50" s="95" t="s">
        <v>314</v>
      </c>
      <c r="C50" s="83">
        <f>SUM(C47:C49)</f>
        <v>2846.87</v>
      </c>
      <c r="D50" s="83">
        <f t="shared" ref="D50" si="3">SUM(D47:D49)</f>
        <v>9405</v>
      </c>
      <c r="E50" s="83">
        <f>SUM(E47:E49)</f>
        <v>7500</v>
      </c>
    </row>
    <row r="51" spans="1:5" x14ac:dyDescent="0.3">
      <c r="A51" s="14"/>
      <c r="B51" s="14"/>
      <c r="C51" s="59"/>
      <c r="D51" s="59"/>
      <c r="E51" s="59"/>
    </row>
    <row r="52" spans="1:5" x14ac:dyDescent="0.3">
      <c r="A52" s="22">
        <v>3600</v>
      </c>
      <c r="B52" s="22" t="s">
        <v>318</v>
      </c>
      <c r="C52" s="45"/>
      <c r="D52" s="44"/>
      <c r="E52" s="45"/>
    </row>
    <row r="53" spans="1:5" x14ac:dyDescent="0.3">
      <c r="A53" s="14">
        <v>3610</v>
      </c>
      <c r="B53" s="14" t="s">
        <v>24</v>
      </c>
      <c r="C53" s="45">
        <v>19513.29</v>
      </c>
      <c r="D53" s="45">
        <v>18837</v>
      </c>
      <c r="E53" s="45">
        <v>13000</v>
      </c>
    </row>
    <row r="54" spans="1:5" x14ac:dyDescent="0.3">
      <c r="A54" s="14">
        <v>3615</v>
      </c>
      <c r="B54" s="14" t="s">
        <v>97</v>
      </c>
      <c r="C54" s="45">
        <v>437.79</v>
      </c>
      <c r="D54" s="45">
        <v>767</v>
      </c>
      <c r="E54" s="45">
        <v>500</v>
      </c>
    </row>
    <row r="55" spans="1:5" x14ac:dyDescent="0.3">
      <c r="A55" s="14">
        <v>3620</v>
      </c>
      <c r="B55" s="14" t="s">
        <v>72</v>
      </c>
      <c r="C55" s="45">
        <v>2045</v>
      </c>
      <c r="D55" s="45">
        <v>1995</v>
      </c>
      <c r="E55" s="45">
        <v>2000</v>
      </c>
    </row>
    <row r="56" spans="1:5" x14ac:dyDescent="0.3">
      <c r="A56" s="14">
        <v>3630</v>
      </c>
      <c r="B56" s="14" t="s">
        <v>25</v>
      </c>
      <c r="C56" s="45">
        <v>26156.2</v>
      </c>
      <c r="D56" s="45">
        <v>20000</v>
      </c>
      <c r="E56" s="45">
        <v>15000</v>
      </c>
    </row>
    <row r="57" spans="1:5" x14ac:dyDescent="0.3">
      <c r="A57" s="14">
        <v>3680</v>
      </c>
      <c r="B57" s="14" t="s">
        <v>188</v>
      </c>
      <c r="C57" s="45">
        <v>20000</v>
      </c>
      <c r="D57" s="45"/>
      <c r="E57" s="45"/>
    </row>
    <row r="58" spans="1:5" x14ac:dyDescent="0.3">
      <c r="A58" s="14">
        <v>3690</v>
      </c>
      <c r="B58" s="14" t="s">
        <v>79</v>
      </c>
      <c r="C58" s="45">
        <v>22415</v>
      </c>
      <c r="D58" s="45">
        <v>19500</v>
      </c>
      <c r="E58" s="45">
        <v>19500</v>
      </c>
    </row>
    <row r="59" spans="1:5" x14ac:dyDescent="0.3">
      <c r="A59" s="14">
        <v>3692</v>
      </c>
      <c r="B59" s="14" t="s">
        <v>63</v>
      </c>
      <c r="C59" s="45">
        <v>29772.5</v>
      </c>
      <c r="D59" s="45">
        <v>19125</v>
      </c>
      <c r="E59" s="45">
        <v>25000</v>
      </c>
    </row>
    <row r="60" spans="1:5" x14ac:dyDescent="0.3">
      <c r="A60" s="14">
        <v>3693</v>
      </c>
      <c r="B60" s="14" t="s">
        <v>64</v>
      </c>
      <c r="C60" s="45">
        <v>3377.48</v>
      </c>
      <c r="D60" s="45">
        <v>3500</v>
      </c>
      <c r="E60" s="45">
        <v>3500</v>
      </c>
    </row>
    <row r="61" spans="1:5" x14ac:dyDescent="0.3">
      <c r="A61" s="14">
        <v>3694</v>
      </c>
      <c r="B61" s="14" t="s">
        <v>65</v>
      </c>
      <c r="C61" s="45">
        <v>3822.01</v>
      </c>
      <c r="D61" s="45">
        <v>3500</v>
      </c>
      <c r="E61" s="45">
        <v>3500</v>
      </c>
    </row>
    <row r="62" spans="1:5" x14ac:dyDescent="0.3">
      <c r="A62" s="14">
        <v>3695</v>
      </c>
      <c r="B62" s="14" t="s">
        <v>214</v>
      </c>
      <c r="C62" s="45">
        <v>34402.43</v>
      </c>
      <c r="D62" s="45">
        <v>34000</v>
      </c>
      <c r="E62" s="45">
        <v>20000</v>
      </c>
    </row>
    <row r="63" spans="1:5" x14ac:dyDescent="0.3">
      <c r="A63" s="14">
        <v>3696</v>
      </c>
      <c r="B63" s="14" t="s">
        <v>105</v>
      </c>
      <c r="C63" s="45">
        <v>4748</v>
      </c>
      <c r="D63" s="45">
        <v>11407</v>
      </c>
      <c r="E63" s="45">
        <v>9500</v>
      </c>
    </row>
    <row r="64" spans="1:5" ht="17.25" thickBot="1" x14ac:dyDescent="0.35">
      <c r="A64" s="14">
        <v>3710</v>
      </c>
      <c r="B64" s="14" t="s">
        <v>115</v>
      </c>
      <c r="C64" s="57">
        <v>93573.55</v>
      </c>
      <c r="D64" s="57">
        <v>66500</v>
      </c>
      <c r="E64" s="57">
        <f>'64 E911'!E42-'40 Cont'!D8</f>
        <v>241482</v>
      </c>
    </row>
    <row r="65" spans="1:5" x14ac:dyDescent="0.3">
      <c r="A65" s="14"/>
      <c r="B65" s="79" t="s">
        <v>319</v>
      </c>
      <c r="C65" s="82">
        <f>SUM(C53:C64)</f>
        <v>260263.25</v>
      </c>
      <c r="D65" s="82">
        <f>SUM(D53:D64)</f>
        <v>199131</v>
      </c>
      <c r="E65" s="82">
        <f>SUM(E53:E64)</f>
        <v>352982</v>
      </c>
    </row>
    <row r="66" spans="1:5" x14ac:dyDescent="0.3">
      <c r="A66" s="14"/>
      <c r="B66" s="14"/>
      <c r="C66" s="45"/>
      <c r="D66" s="59"/>
      <c r="E66" s="45"/>
    </row>
    <row r="67" spans="1:5" x14ac:dyDescent="0.3">
      <c r="A67" s="22">
        <v>3800</v>
      </c>
      <c r="B67" s="22" t="s">
        <v>26</v>
      </c>
      <c r="C67" s="45"/>
      <c r="D67" s="59"/>
      <c r="E67" s="45"/>
    </row>
    <row r="68" spans="1:5" x14ac:dyDescent="0.3">
      <c r="A68" s="14">
        <v>3810</v>
      </c>
      <c r="B68" s="14" t="s">
        <v>73</v>
      </c>
      <c r="C68" s="45">
        <v>11703.55</v>
      </c>
      <c r="D68" s="45">
        <v>9000</v>
      </c>
      <c r="E68" s="45">
        <v>9000</v>
      </c>
    </row>
    <row r="69" spans="1:5" x14ac:dyDescent="0.3">
      <c r="A69" s="53" t="s">
        <v>112</v>
      </c>
      <c r="B69" s="14" t="s">
        <v>84</v>
      </c>
      <c r="C69" s="45">
        <v>1397.5</v>
      </c>
      <c r="D69" s="45">
        <v>1300</v>
      </c>
      <c r="E69" s="45">
        <v>500</v>
      </c>
    </row>
    <row r="70" spans="1:5" x14ac:dyDescent="0.3">
      <c r="A70" s="14">
        <v>3820</v>
      </c>
      <c r="B70" s="14" t="s">
        <v>74</v>
      </c>
      <c r="C70" s="45">
        <v>134146.20000000001</v>
      </c>
      <c r="D70" s="45">
        <v>125000</v>
      </c>
      <c r="E70" s="45">
        <v>120000</v>
      </c>
    </row>
    <row r="71" spans="1:5" x14ac:dyDescent="0.3">
      <c r="A71" s="53" t="s">
        <v>311</v>
      </c>
      <c r="B71" s="14" t="s">
        <v>312</v>
      </c>
      <c r="C71" s="45"/>
      <c r="D71" s="45">
        <v>5500</v>
      </c>
      <c r="E71" s="45">
        <v>4500</v>
      </c>
    </row>
    <row r="72" spans="1:5" x14ac:dyDescent="0.3">
      <c r="A72" s="14">
        <v>3830</v>
      </c>
      <c r="B72" s="14" t="s">
        <v>75</v>
      </c>
      <c r="C72" s="45">
        <v>161354.07999999999</v>
      </c>
      <c r="D72" s="45">
        <v>150000</v>
      </c>
      <c r="E72" s="45">
        <v>140000</v>
      </c>
    </row>
    <row r="73" spans="1:5" x14ac:dyDescent="0.3">
      <c r="A73" s="14">
        <v>3840</v>
      </c>
      <c r="B73" s="14" t="s">
        <v>76</v>
      </c>
      <c r="C73" s="45">
        <v>4944</v>
      </c>
      <c r="D73" s="45">
        <v>4600</v>
      </c>
      <c r="E73" s="45">
        <v>4600</v>
      </c>
    </row>
    <row r="74" spans="1:5" ht="17.25" thickBot="1" x14ac:dyDescent="0.35">
      <c r="A74" s="14">
        <v>3910</v>
      </c>
      <c r="B74" s="14" t="s">
        <v>104</v>
      </c>
      <c r="C74" s="57">
        <v>1000</v>
      </c>
      <c r="D74" s="57">
        <v>1050</v>
      </c>
      <c r="E74" s="57"/>
    </row>
    <row r="75" spans="1:5" x14ac:dyDescent="0.3">
      <c r="A75" s="14"/>
      <c r="B75" s="79" t="s">
        <v>313</v>
      </c>
      <c r="C75" s="82">
        <f>SUM(C68:C74)</f>
        <v>314545.32999999996</v>
      </c>
      <c r="D75" s="82">
        <f>SUM(D68:D74)</f>
        <v>296450</v>
      </c>
      <c r="E75" s="82">
        <f>SUM(E68:E74)</f>
        <v>278600</v>
      </c>
    </row>
    <row r="76" spans="1:5" x14ac:dyDescent="0.3">
      <c r="A76" s="14"/>
      <c r="B76" s="14"/>
      <c r="C76" s="45"/>
      <c r="D76" s="59"/>
      <c r="E76" s="45"/>
    </row>
    <row r="77" spans="1:5" x14ac:dyDescent="0.3">
      <c r="A77" s="22">
        <v>3900</v>
      </c>
      <c r="B77" s="22" t="s">
        <v>27</v>
      </c>
      <c r="C77" s="45"/>
      <c r="D77" s="59"/>
      <c r="E77" s="45"/>
    </row>
    <row r="78" spans="1:5" ht="17.25" thickBot="1" x14ac:dyDescent="0.35">
      <c r="A78" s="14">
        <v>3920</v>
      </c>
      <c r="B78" s="14" t="s">
        <v>83</v>
      </c>
      <c r="C78" s="57" t="s">
        <v>113</v>
      </c>
      <c r="D78" s="57">
        <v>18375</v>
      </c>
      <c r="E78" s="64" t="s">
        <v>113</v>
      </c>
    </row>
    <row r="79" spans="1:5" x14ac:dyDescent="0.3">
      <c r="A79" s="14"/>
      <c r="B79" s="79" t="s">
        <v>186</v>
      </c>
      <c r="C79" s="82">
        <f t="shared" ref="C79" si="4">SUM(C78:C78)</f>
        <v>0</v>
      </c>
      <c r="D79" s="82">
        <f t="shared" ref="D79:E79" si="5">SUM(D78:D78)</f>
        <v>18375</v>
      </c>
      <c r="E79" s="84">
        <f t="shared" si="5"/>
        <v>0</v>
      </c>
    </row>
    <row r="80" spans="1:5" x14ac:dyDescent="0.3">
      <c r="A80" s="14"/>
      <c r="B80" s="14"/>
      <c r="C80" s="45"/>
      <c r="D80" s="59"/>
      <c r="E80" s="45"/>
    </row>
    <row r="81" spans="1:5" x14ac:dyDescent="0.3">
      <c r="A81" s="14"/>
      <c r="B81" s="50" t="s">
        <v>38</v>
      </c>
      <c r="C81" s="85">
        <f>SUM(C24+C28+C38+C44+C50+C65+C75+C79)</f>
        <v>3653832.6400000006</v>
      </c>
      <c r="D81" s="85">
        <f>SUM(D24+D28+D38+D44+D50+D65+D75+D79)</f>
        <v>3652238</v>
      </c>
      <c r="E81" s="85">
        <f>SUM(E24+E28+E38+E44+E50+E65+E75+E79)</f>
        <v>3683726</v>
      </c>
    </row>
    <row r="82" spans="1:5" x14ac:dyDescent="0.3">
      <c r="C82" s="65"/>
    </row>
    <row r="83" spans="1:5" x14ac:dyDescent="0.3">
      <c r="C83" s="36"/>
    </row>
  </sheetData>
  <mergeCells count="2">
    <mergeCell ref="A1:E1"/>
    <mergeCell ref="A2:E2"/>
  </mergeCells>
  <phoneticPr fontId="0" type="noConversion"/>
  <conditionalFormatting sqref="A5:B14 C6:C7 A32:B32 A15:D23 D7:D14 A1:E4 D5:E6 D32:E32 A24:E31 F1:XFD32 F49:XFD49 A33:XFD48 A50:XFD1048576">
    <cfRule type="cellIs" dxfId="4" priority="5" operator="equal">
      <formula>0</formula>
    </cfRule>
  </conditionalFormatting>
  <conditionalFormatting sqref="C8:C14">
    <cfRule type="cellIs" dxfId="3" priority="4" operator="equal">
      <formula>0</formula>
    </cfRule>
  </conditionalFormatting>
  <conditionalFormatting sqref="C32">
    <cfRule type="cellIs" dxfId="2" priority="3" operator="equal">
      <formula>0</formula>
    </cfRule>
  </conditionalFormatting>
  <conditionalFormatting sqref="E7:E23">
    <cfRule type="cellIs" dxfId="1" priority="2" operator="equal">
      <formula>0</formula>
    </cfRule>
  </conditionalFormatting>
  <conditionalFormatting sqref="D49:E49">
    <cfRule type="cellIs" dxfId="0" priority="1" operator="equal">
      <formula>0</formula>
    </cfRule>
  </conditionalFormatting>
  <pageMargins left="0.45" right="0.45" top="0" bottom="0" header="0" footer="0"/>
  <pageSetup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2"/>
  <sheetViews>
    <sheetView showZeros="0" topLeftCell="A28" zoomScaleNormal="100" workbookViewId="0">
      <selection activeCell="F25" sqref="F25"/>
    </sheetView>
  </sheetViews>
  <sheetFormatPr defaultRowHeight="16.5" x14ac:dyDescent="0.3"/>
  <cols>
    <col min="1" max="1" width="7" style="13" bestFit="1" customWidth="1"/>
    <col min="2" max="2" width="28.85546875" style="13" bestFit="1" customWidth="1"/>
    <col min="3" max="3" width="14.28515625" style="13" bestFit="1" customWidth="1"/>
    <col min="4" max="4" width="16.42578125" style="13" bestFit="1" customWidth="1"/>
    <col min="5" max="5" width="15.5703125" style="13" bestFit="1" customWidth="1"/>
    <col min="6" max="16384" width="9.140625" style="13"/>
  </cols>
  <sheetData>
    <row r="1" spans="1:6" x14ac:dyDescent="0.3">
      <c r="A1" s="101" t="s">
        <v>98</v>
      </c>
      <c r="B1" s="101"/>
      <c r="C1" s="101"/>
      <c r="D1" s="101"/>
      <c r="E1" s="101"/>
    </row>
    <row r="2" spans="1:6" x14ac:dyDescent="0.3">
      <c r="A2" s="101" t="s">
        <v>203</v>
      </c>
      <c r="B2" s="101"/>
      <c r="C2" s="101"/>
      <c r="D2" s="101"/>
      <c r="E2" s="101"/>
    </row>
    <row r="3" spans="1:6" x14ac:dyDescent="0.3">
      <c r="A3" s="14" t="s">
        <v>28</v>
      </c>
      <c r="B3" s="14" t="s">
        <v>1</v>
      </c>
      <c r="C3" s="21" t="s">
        <v>200</v>
      </c>
      <c r="D3" s="15" t="s">
        <v>201</v>
      </c>
      <c r="E3" s="15" t="s">
        <v>321</v>
      </c>
    </row>
    <row r="4" spans="1:6" ht="22.9" customHeight="1" x14ac:dyDescent="0.3">
      <c r="A4" s="14">
        <v>101</v>
      </c>
      <c r="B4" s="14" t="s">
        <v>152</v>
      </c>
      <c r="C4" s="44">
        <v>164277.70000000001</v>
      </c>
      <c r="D4" s="44">
        <v>157592</v>
      </c>
      <c r="E4" s="44">
        <v>161052</v>
      </c>
    </row>
    <row r="5" spans="1:6" x14ac:dyDescent="0.3">
      <c r="A5" s="14">
        <v>102</v>
      </c>
      <c r="B5" s="14" t="s">
        <v>153</v>
      </c>
      <c r="C5" s="44">
        <v>14400</v>
      </c>
      <c r="D5" s="44">
        <v>28500</v>
      </c>
      <c r="E5" s="44">
        <v>16800</v>
      </c>
    </row>
    <row r="6" spans="1:6" x14ac:dyDescent="0.3">
      <c r="A6" s="14">
        <v>104</v>
      </c>
      <c r="B6" s="14" t="s">
        <v>154</v>
      </c>
      <c r="C6" s="44">
        <v>65970.52</v>
      </c>
      <c r="D6" s="44">
        <v>73378</v>
      </c>
      <c r="E6" s="44">
        <v>72118</v>
      </c>
    </row>
    <row r="7" spans="1:6" x14ac:dyDescent="0.3">
      <c r="A7" s="14">
        <v>105</v>
      </c>
      <c r="B7" s="14" t="s">
        <v>155</v>
      </c>
      <c r="C7" s="44">
        <v>78858.27</v>
      </c>
      <c r="D7" s="44">
        <v>74148</v>
      </c>
      <c r="E7" s="44">
        <v>74888</v>
      </c>
    </row>
    <row r="8" spans="1:6" x14ac:dyDescent="0.3">
      <c r="A8" s="14">
        <v>106</v>
      </c>
      <c r="B8" s="14" t="s">
        <v>156</v>
      </c>
      <c r="C8" s="44">
        <v>252984.29</v>
      </c>
      <c r="D8" s="44">
        <v>237179</v>
      </c>
      <c r="E8" s="44">
        <v>234063</v>
      </c>
    </row>
    <row r="9" spans="1:6" x14ac:dyDescent="0.3">
      <c r="A9" s="14">
        <v>107</v>
      </c>
      <c r="B9" s="14" t="s">
        <v>157</v>
      </c>
      <c r="C9" s="44">
        <v>249600.41</v>
      </c>
      <c r="D9" s="44">
        <v>240857</v>
      </c>
      <c r="E9" s="44">
        <v>254116</v>
      </c>
    </row>
    <row r="10" spans="1:6" x14ac:dyDescent="0.3">
      <c r="A10" s="14">
        <v>108</v>
      </c>
      <c r="B10" s="14" t="s">
        <v>158</v>
      </c>
      <c r="C10" s="44">
        <v>31038.62</v>
      </c>
      <c r="D10" s="44">
        <v>52622</v>
      </c>
      <c r="E10" s="44">
        <v>57922</v>
      </c>
    </row>
    <row r="11" spans="1:6" x14ac:dyDescent="0.3">
      <c r="A11" s="14">
        <v>109</v>
      </c>
      <c r="B11" s="14" t="s">
        <v>159</v>
      </c>
      <c r="C11" s="44">
        <v>146569.47</v>
      </c>
      <c r="D11" s="44">
        <v>140871</v>
      </c>
      <c r="E11" s="44">
        <v>141975</v>
      </c>
    </row>
    <row r="12" spans="1:6" x14ac:dyDescent="0.3">
      <c r="A12" s="14">
        <v>110</v>
      </c>
      <c r="B12" s="14" t="s">
        <v>160</v>
      </c>
      <c r="C12" s="44">
        <v>190483.21</v>
      </c>
      <c r="D12" s="44">
        <v>197709</v>
      </c>
      <c r="E12" s="44">
        <v>211062</v>
      </c>
    </row>
    <row r="13" spans="1:6" x14ac:dyDescent="0.3">
      <c r="A13" s="14">
        <v>111</v>
      </c>
      <c r="B13" s="14" t="s">
        <v>161</v>
      </c>
      <c r="C13" s="44">
        <v>199706.55</v>
      </c>
      <c r="D13" s="44">
        <v>212431</v>
      </c>
      <c r="E13" s="49">
        <v>236453</v>
      </c>
      <c r="F13" s="13" t="s">
        <v>113</v>
      </c>
    </row>
    <row r="14" spans="1:6" x14ac:dyDescent="0.3">
      <c r="A14" s="14">
        <v>113</v>
      </c>
      <c r="B14" s="14" t="s">
        <v>162</v>
      </c>
      <c r="C14" s="44">
        <v>131583.91</v>
      </c>
      <c r="D14" s="44">
        <v>163541</v>
      </c>
      <c r="E14" s="44">
        <v>155000</v>
      </c>
    </row>
    <row r="15" spans="1:6" x14ac:dyDescent="0.3">
      <c r="A15" s="14">
        <v>114</v>
      </c>
      <c r="B15" s="14" t="s">
        <v>163</v>
      </c>
      <c r="C15" s="44">
        <v>20377.12</v>
      </c>
      <c r="D15" s="44">
        <v>25000</v>
      </c>
      <c r="E15" s="44">
        <v>15000</v>
      </c>
    </row>
    <row r="16" spans="1:6" ht="17.25" thickBot="1" x14ac:dyDescent="0.35">
      <c r="A16" s="14">
        <v>115</v>
      </c>
      <c r="B16" s="14" t="s">
        <v>76</v>
      </c>
      <c r="C16" s="63">
        <v>4959</v>
      </c>
      <c r="D16" s="63">
        <v>6028</v>
      </c>
      <c r="E16" s="63">
        <v>6028</v>
      </c>
    </row>
    <row r="17" spans="1:6" x14ac:dyDescent="0.3">
      <c r="A17" s="14"/>
      <c r="B17" s="79" t="s">
        <v>23</v>
      </c>
      <c r="C17" s="80">
        <f>SUM(C4:C16)</f>
        <v>1550809.07</v>
      </c>
      <c r="D17" s="80">
        <f t="shared" ref="D17:E17" si="0">SUM(D4:D16)</f>
        <v>1609856</v>
      </c>
      <c r="E17" s="80">
        <f t="shared" si="0"/>
        <v>1636477</v>
      </c>
    </row>
    <row r="18" spans="1:6" x14ac:dyDescent="0.3">
      <c r="A18" s="14"/>
      <c r="B18" s="14"/>
      <c r="C18" s="44"/>
      <c r="D18" s="44"/>
      <c r="E18" s="44"/>
    </row>
    <row r="19" spans="1:6" x14ac:dyDescent="0.3">
      <c r="A19" s="14">
        <v>201</v>
      </c>
      <c r="B19" s="14" t="s">
        <v>73</v>
      </c>
      <c r="C19" s="44">
        <v>319784.98</v>
      </c>
      <c r="D19" s="44">
        <v>371634</v>
      </c>
      <c r="E19" s="44">
        <v>385617</v>
      </c>
      <c r="F19" s="16"/>
    </row>
    <row r="20" spans="1:6" x14ac:dyDescent="0.3">
      <c r="A20" s="14">
        <v>202</v>
      </c>
      <c r="B20" s="14" t="s">
        <v>164</v>
      </c>
      <c r="C20" s="44">
        <v>72549.14</v>
      </c>
      <c r="D20" s="44">
        <v>94757</v>
      </c>
      <c r="E20" s="44">
        <v>118630</v>
      </c>
    </row>
    <row r="21" spans="1:6" x14ac:dyDescent="0.3">
      <c r="A21" s="14">
        <v>203</v>
      </c>
      <c r="B21" s="14" t="s">
        <v>165</v>
      </c>
      <c r="C21" s="44">
        <v>32276.639999999999</v>
      </c>
      <c r="D21" s="44">
        <v>40182</v>
      </c>
      <c r="E21" s="44">
        <v>67525</v>
      </c>
    </row>
    <row r="22" spans="1:6" x14ac:dyDescent="0.3">
      <c r="A22" s="14">
        <v>204</v>
      </c>
      <c r="B22" s="14" t="s">
        <v>166</v>
      </c>
      <c r="C22" s="44">
        <v>69942.81</v>
      </c>
      <c r="D22" s="44">
        <v>67689</v>
      </c>
      <c r="E22" s="44">
        <v>113719</v>
      </c>
    </row>
    <row r="23" spans="1:6" x14ac:dyDescent="0.3">
      <c r="A23" s="14">
        <v>206</v>
      </c>
      <c r="B23" s="14" t="s">
        <v>167</v>
      </c>
      <c r="C23" s="44">
        <v>249485.95</v>
      </c>
      <c r="D23" s="44">
        <v>258077</v>
      </c>
      <c r="E23" s="44">
        <v>286797</v>
      </c>
    </row>
    <row r="24" spans="1:6" x14ac:dyDescent="0.3">
      <c r="A24" s="14">
        <v>207</v>
      </c>
      <c r="B24" s="14" t="s">
        <v>189</v>
      </c>
      <c r="C24" s="44">
        <v>1862.12</v>
      </c>
      <c r="D24" s="44">
        <v>2827</v>
      </c>
      <c r="E24" s="44">
        <v>3280</v>
      </c>
    </row>
    <row r="25" spans="1:6" x14ac:dyDescent="0.3">
      <c r="A25" s="14">
        <v>208</v>
      </c>
      <c r="B25" s="14" t="s">
        <v>29</v>
      </c>
      <c r="C25" s="44">
        <v>46796.29</v>
      </c>
      <c r="D25" s="44">
        <v>46377</v>
      </c>
      <c r="E25" s="44">
        <v>40795</v>
      </c>
    </row>
    <row r="26" spans="1:6" x14ac:dyDescent="0.3">
      <c r="A26" s="14">
        <v>209</v>
      </c>
      <c r="B26" s="14" t="s">
        <v>30</v>
      </c>
      <c r="C26" s="44">
        <v>104</v>
      </c>
      <c r="D26" s="44">
        <v>0</v>
      </c>
      <c r="E26" s="44">
        <v>16845</v>
      </c>
    </row>
    <row r="27" spans="1:6" ht="17.25" thickBot="1" x14ac:dyDescent="0.35">
      <c r="A27" s="14">
        <v>210</v>
      </c>
      <c r="B27" s="14" t="s">
        <v>190</v>
      </c>
      <c r="C27" s="63">
        <v>1856.6</v>
      </c>
      <c r="D27" s="63">
        <v>1781</v>
      </c>
      <c r="E27" s="97">
        <v>3948</v>
      </c>
    </row>
    <row r="28" spans="1:6" x14ac:dyDescent="0.3">
      <c r="A28" s="14"/>
      <c r="B28" s="79" t="s">
        <v>181</v>
      </c>
      <c r="C28" s="80">
        <f>SUM(C19:C27)</f>
        <v>794658.53</v>
      </c>
      <c r="D28" s="80">
        <f t="shared" ref="D28" si="1">SUM(D19:D27)</f>
        <v>883324</v>
      </c>
      <c r="E28" s="80">
        <f>SUM(E19:E27)</f>
        <v>1037156</v>
      </c>
    </row>
    <row r="29" spans="1:6" x14ac:dyDescent="0.3">
      <c r="A29" s="14"/>
      <c r="B29" s="14"/>
      <c r="C29" s="44"/>
      <c r="D29" s="44"/>
      <c r="E29" s="44"/>
    </row>
    <row r="30" spans="1:6" x14ac:dyDescent="0.3">
      <c r="A30" s="14">
        <v>301</v>
      </c>
      <c r="B30" s="14" t="s">
        <v>168</v>
      </c>
      <c r="C30" s="48">
        <v>96851</v>
      </c>
      <c r="D30" s="48">
        <v>98789</v>
      </c>
      <c r="E30" s="48">
        <v>98789</v>
      </c>
    </row>
    <row r="31" spans="1:6" x14ac:dyDescent="0.3">
      <c r="A31" s="14"/>
      <c r="B31" s="14"/>
      <c r="C31" s="44"/>
      <c r="D31" s="44"/>
      <c r="E31" s="44"/>
    </row>
    <row r="32" spans="1:6" x14ac:dyDescent="0.3">
      <c r="A32" s="14">
        <v>401</v>
      </c>
      <c r="B32" s="14" t="s">
        <v>169</v>
      </c>
      <c r="C32" s="44">
        <v>25300</v>
      </c>
      <c r="D32" s="44">
        <v>25300</v>
      </c>
      <c r="E32" s="44">
        <v>27800</v>
      </c>
    </row>
    <row r="33" spans="1:5" x14ac:dyDescent="0.3">
      <c r="A33" s="14">
        <v>402</v>
      </c>
      <c r="B33" s="14" t="s">
        <v>170</v>
      </c>
      <c r="C33" s="44">
        <v>10275</v>
      </c>
      <c r="D33" s="44">
        <v>10275</v>
      </c>
      <c r="E33" s="44">
        <v>0</v>
      </c>
    </row>
    <row r="34" spans="1:5" x14ac:dyDescent="0.3">
      <c r="A34" s="14">
        <v>403</v>
      </c>
      <c r="B34" s="14" t="s">
        <v>171</v>
      </c>
      <c r="C34" s="44">
        <v>2500</v>
      </c>
      <c r="D34" s="44">
        <v>2500</v>
      </c>
      <c r="E34" s="44">
        <v>2500</v>
      </c>
    </row>
    <row r="35" spans="1:5" x14ac:dyDescent="0.3">
      <c r="A35" s="14">
        <v>404</v>
      </c>
      <c r="B35" s="14" t="s">
        <v>172</v>
      </c>
      <c r="C35" s="44">
        <v>28509.71</v>
      </c>
      <c r="D35" s="44">
        <v>25356</v>
      </c>
      <c r="E35" s="49">
        <v>34700</v>
      </c>
    </row>
    <row r="36" spans="1:5" x14ac:dyDescent="0.3">
      <c r="A36" s="14">
        <v>405</v>
      </c>
      <c r="B36" s="14" t="s">
        <v>173</v>
      </c>
      <c r="C36" s="44">
        <v>127649.75</v>
      </c>
      <c r="D36" s="44">
        <v>126435</v>
      </c>
      <c r="E36" s="49">
        <v>139455</v>
      </c>
    </row>
    <row r="37" spans="1:5" x14ac:dyDescent="0.3">
      <c r="A37" s="14">
        <v>406</v>
      </c>
      <c r="B37" s="14" t="s">
        <v>174</v>
      </c>
      <c r="C37" s="44">
        <v>119272.44</v>
      </c>
      <c r="D37" s="44">
        <v>121734</v>
      </c>
      <c r="E37" s="49">
        <v>129880</v>
      </c>
    </row>
    <row r="38" spans="1:5" x14ac:dyDescent="0.3">
      <c r="A38" s="14">
        <v>501</v>
      </c>
      <c r="B38" s="14" t="s">
        <v>175</v>
      </c>
      <c r="C38" s="44">
        <v>106440.02</v>
      </c>
      <c r="D38" s="44">
        <v>80928</v>
      </c>
      <c r="E38" s="49">
        <v>73358</v>
      </c>
    </row>
    <row r="39" spans="1:5" ht="17.25" thickBot="1" x14ac:dyDescent="0.35">
      <c r="A39" s="14">
        <v>505</v>
      </c>
      <c r="B39" s="14" t="s">
        <v>176</v>
      </c>
      <c r="C39" s="63">
        <v>64528.42</v>
      </c>
      <c r="D39" s="63">
        <v>54070</v>
      </c>
      <c r="E39" s="97">
        <v>46380</v>
      </c>
    </row>
    <row r="40" spans="1:5" x14ac:dyDescent="0.3">
      <c r="A40" s="14"/>
      <c r="B40" s="79" t="s">
        <v>23</v>
      </c>
      <c r="C40" s="80">
        <f>SUM(C32:C39)</f>
        <v>484475.34</v>
      </c>
      <c r="D40" s="80">
        <f>SUM(D32:D39)</f>
        <v>446598</v>
      </c>
      <c r="E40" s="80">
        <f>SUM(E32:E39)</f>
        <v>454073</v>
      </c>
    </row>
    <row r="41" spans="1:5" x14ac:dyDescent="0.3">
      <c r="A41" s="14"/>
      <c r="B41" s="14"/>
      <c r="C41" s="44"/>
      <c r="D41" s="44"/>
      <c r="E41" s="44"/>
    </row>
    <row r="42" spans="1:5" x14ac:dyDescent="0.3">
      <c r="A42" s="14">
        <v>601</v>
      </c>
      <c r="B42" s="14" t="s">
        <v>177</v>
      </c>
      <c r="C42" s="44">
        <v>364164.27</v>
      </c>
      <c r="D42" s="44">
        <v>341246</v>
      </c>
      <c r="E42" s="44">
        <v>329343</v>
      </c>
    </row>
    <row r="43" spans="1:5" ht="17.25" thickBot="1" x14ac:dyDescent="0.35">
      <c r="A43" s="14">
        <v>602</v>
      </c>
      <c r="B43" s="14" t="s">
        <v>178</v>
      </c>
      <c r="C43" s="63">
        <v>118147.05</v>
      </c>
      <c r="D43" s="63">
        <v>127029</v>
      </c>
      <c r="E43" s="63">
        <v>139405</v>
      </c>
    </row>
    <row r="44" spans="1:5" x14ac:dyDescent="0.3">
      <c r="A44" s="14"/>
      <c r="B44" s="79" t="s">
        <v>23</v>
      </c>
      <c r="C44" s="80">
        <f>SUM(C42:C43)</f>
        <v>482311.32</v>
      </c>
      <c r="D44" s="80">
        <f>SUM(D42:D43)</f>
        <v>468275</v>
      </c>
      <c r="E44" s="80">
        <f>SUM(E42:E43)</f>
        <v>468748</v>
      </c>
    </row>
    <row r="45" spans="1:5" x14ac:dyDescent="0.3">
      <c r="A45" s="14"/>
      <c r="B45" s="14"/>
      <c r="C45" s="44"/>
      <c r="D45" s="44"/>
      <c r="E45" s="44"/>
    </row>
    <row r="46" spans="1:5" x14ac:dyDescent="0.3">
      <c r="A46" s="14">
        <v>651</v>
      </c>
      <c r="B46" s="14" t="s">
        <v>179</v>
      </c>
      <c r="C46" s="44">
        <v>113723.46</v>
      </c>
      <c r="D46" s="44">
        <v>73453</v>
      </c>
      <c r="E46" s="44">
        <v>72193</v>
      </c>
    </row>
    <row r="47" spans="1:5" ht="17.25" thickBot="1" x14ac:dyDescent="0.35">
      <c r="A47" s="14">
        <v>652</v>
      </c>
      <c r="B47" s="14" t="s">
        <v>180</v>
      </c>
      <c r="C47" s="63">
        <v>9359.5</v>
      </c>
      <c r="D47" s="63">
        <v>13058</v>
      </c>
      <c r="E47" s="63">
        <v>13383</v>
      </c>
    </row>
    <row r="48" spans="1:5" x14ac:dyDescent="0.3">
      <c r="A48" s="14"/>
      <c r="B48" s="79" t="s">
        <v>23</v>
      </c>
      <c r="C48" s="80">
        <f>SUM(C46:C47)</f>
        <v>123082.96</v>
      </c>
      <c r="D48" s="80">
        <f t="shared" ref="D48:E48" si="2">SUM(D46:D47)</f>
        <v>86511</v>
      </c>
      <c r="E48" s="80">
        <f t="shared" si="2"/>
        <v>85576</v>
      </c>
    </row>
    <row r="49" spans="1:5" x14ac:dyDescent="0.3">
      <c r="A49" s="14"/>
      <c r="B49" s="14"/>
      <c r="C49" s="44"/>
      <c r="D49" s="44"/>
      <c r="E49" s="44"/>
    </row>
    <row r="50" spans="1:5" x14ac:dyDescent="0.3">
      <c r="A50" s="14">
        <v>900</v>
      </c>
      <c r="B50" s="14" t="s">
        <v>213</v>
      </c>
      <c r="C50" s="44">
        <v>23930.52</v>
      </c>
      <c r="D50" s="44">
        <v>25500</v>
      </c>
      <c r="E50" s="44">
        <v>78000</v>
      </c>
    </row>
    <row r="51" spans="1:5" x14ac:dyDescent="0.3">
      <c r="A51" s="14"/>
      <c r="B51" s="14"/>
      <c r="C51" s="44"/>
      <c r="D51" s="44"/>
      <c r="E51" s="44"/>
    </row>
    <row r="52" spans="1:5" x14ac:dyDescent="0.3">
      <c r="A52" s="14"/>
      <c r="B52" s="50" t="s">
        <v>31</v>
      </c>
      <c r="C52" s="48">
        <f>SUM(C17+C28+C30+C40+C44+C48+C50)</f>
        <v>3556118.7399999998</v>
      </c>
      <c r="D52" s="48">
        <f t="shared" ref="D52" si="3">SUM(D17+D28+D30+D40+D44+D48)</f>
        <v>3593353</v>
      </c>
      <c r="E52" s="48">
        <f>SUM(E17+E28+E30+E40+E44+E48+E50)</f>
        <v>3858819</v>
      </c>
    </row>
  </sheetData>
  <mergeCells count="2">
    <mergeCell ref="A2:E2"/>
    <mergeCell ref="A1:E1"/>
  </mergeCells>
  <phoneticPr fontId="0" type="noConversion"/>
  <pageMargins left="0.7" right="0.7" top="0.5" bottom="0.5" header="0.3" footer="0.3"/>
  <pageSetup scale="85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showZeros="0" zoomScaleNormal="100" workbookViewId="0">
      <selection activeCell="C7" sqref="C7"/>
    </sheetView>
  </sheetViews>
  <sheetFormatPr defaultRowHeight="16.5" x14ac:dyDescent="0.3"/>
  <cols>
    <col min="1" max="1" width="19.7109375" style="13" bestFit="1" customWidth="1"/>
    <col min="2" max="2" width="12.28515625" style="13" bestFit="1" customWidth="1"/>
    <col min="3" max="3" width="16.42578125" style="13" bestFit="1" customWidth="1"/>
    <col min="4" max="4" width="15.5703125" style="16" bestFit="1" customWidth="1"/>
    <col min="5" max="6" width="9.140625" style="13"/>
    <col min="7" max="7" width="9.140625" style="40"/>
    <col min="8" max="16384" width="9.140625" style="13"/>
  </cols>
  <sheetData>
    <row r="1" spans="1:5" x14ac:dyDescent="0.3">
      <c r="A1" s="10" t="s">
        <v>32</v>
      </c>
      <c r="B1" s="20"/>
      <c r="C1" s="20"/>
      <c r="D1" s="24"/>
      <c r="E1" s="32"/>
    </row>
    <row r="2" spans="1:5" x14ac:dyDescent="0.3">
      <c r="A2" s="10" t="s">
        <v>204</v>
      </c>
      <c r="B2" s="20"/>
      <c r="C2" s="20"/>
      <c r="D2" s="24"/>
      <c r="E2" s="32"/>
    </row>
    <row r="3" spans="1:5" x14ac:dyDescent="0.3">
      <c r="A3" s="14" t="s">
        <v>1</v>
      </c>
      <c r="B3" s="21" t="s">
        <v>200</v>
      </c>
      <c r="C3" s="15" t="s">
        <v>201</v>
      </c>
      <c r="D3" s="15" t="s">
        <v>321</v>
      </c>
      <c r="E3" s="32"/>
    </row>
    <row r="4" spans="1:5" x14ac:dyDescent="0.3">
      <c r="A4" s="14"/>
      <c r="B4" s="14"/>
      <c r="C4" s="14"/>
      <c r="D4" s="18"/>
      <c r="E4" s="32"/>
    </row>
    <row r="5" spans="1:5" x14ac:dyDescent="0.3">
      <c r="A5" s="14" t="s">
        <v>8</v>
      </c>
      <c r="B5" s="18">
        <f>'R&amp;B Rev'!C41-'R&amp;B Rev'!C39</f>
        <v>2160458.5500000003</v>
      </c>
      <c r="C5" s="18">
        <f>'R&amp;B Rev'!D41</f>
        <v>1673347</v>
      </c>
      <c r="D5" s="25">
        <f>'R&amp;B Rev'!E41-'R&amp;B Rev'!E36-'R&amp;B Rev'!E39</f>
        <v>1745217</v>
      </c>
      <c r="E5" s="32"/>
    </row>
    <row r="6" spans="1:5" x14ac:dyDescent="0.3">
      <c r="A6" s="14"/>
      <c r="B6" s="18"/>
      <c r="C6" s="18"/>
      <c r="D6" s="18"/>
      <c r="E6" s="32"/>
    </row>
    <row r="7" spans="1:5" x14ac:dyDescent="0.3">
      <c r="A7" s="14" t="s">
        <v>9</v>
      </c>
      <c r="B7" s="18">
        <v>1744515.73</v>
      </c>
      <c r="C7" s="18">
        <f>'R&amp;B Exp'!D53</f>
        <v>1974715</v>
      </c>
      <c r="D7" s="18">
        <f>'R&amp;B Exp'!E53</f>
        <v>2072808</v>
      </c>
      <c r="E7" s="32"/>
    </row>
    <row r="8" spans="1:5" x14ac:dyDescent="0.3">
      <c r="A8" s="14"/>
      <c r="B8" s="18"/>
      <c r="D8" s="18"/>
      <c r="E8" s="32"/>
    </row>
    <row r="9" spans="1:5" x14ac:dyDescent="0.3">
      <c r="A9" s="14" t="s">
        <v>11</v>
      </c>
      <c r="B9" s="18">
        <f>'R&amp;B Rev'!C39</f>
        <v>638500</v>
      </c>
      <c r="C9" s="18">
        <v>0</v>
      </c>
      <c r="D9" s="18">
        <f>'R&amp;B Rev'!E39</f>
        <v>0</v>
      </c>
      <c r="E9" s="32"/>
    </row>
    <row r="10" spans="1:5" x14ac:dyDescent="0.3">
      <c r="A10" s="14"/>
      <c r="B10" s="18"/>
      <c r="C10" s="18"/>
      <c r="D10" s="18"/>
      <c r="E10" s="32"/>
    </row>
    <row r="11" spans="1:5" x14ac:dyDescent="0.3">
      <c r="A11" s="14" t="s">
        <v>12</v>
      </c>
      <c r="B11" s="18">
        <f>B5-B7</f>
        <v>415942.8200000003</v>
      </c>
      <c r="C11" s="44">
        <f t="shared" ref="C11:D11" si="0">C5-C7</f>
        <v>-301368</v>
      </c>
      <c r="D11" s="44">
        <f t="shared" si="0"/>
        <v>-327591</v>
      </c>
      <c r="E11" s="32"/>
    </row>
    <row r="12" spans="1:5" x14ac:dyDescent="0.3">
      <c r="A12" s="14"/>
      <c r="B12" s="18"/>
      <c r="C12" s="18"/>
      <c r="D12" s="41"/>
      <c r="E12" s="32"/>
    </row>
    <row r="13" spans="1:5" x14ac:dyDescent="0.3">
      <c r="A13" s="14" t="s">
        <v>13</v>
      </c>
      <c r="B13" s="18">
        <v>587813.26</v>
      </c>
      <c r="C13" s="18">
        <f>B15</f>
        <v>1642256.0800000003</v>
      </c>
      <c r="D13" s="18">
        <f>B15</f>
        <v>1642256.0800000003</v>
      </c>
      <c r="E13" s="32"/>
    </row>
    <row r="14" spans="1:5" x14ac:dyDescent="0.3">
      <c r="A14" s="14"/>
      <c r="B14" s="18"/>
      <c r="C14" s="18"/>
      <c r="D14" s="18"/>
      <c r="E14" s="32"/>
    </row>
    <row r="15" spans="1:5" x14ac:dyDescent="0.3">
      <c r="A15" s="14" t="s">
        <v>14</v>
      </c>
      <c r="B15" s="18">
        <f>B11+B13+B9</f>
        <v>1642256.0800000003</v>
      </c>
      <c r="C15" s="18">
        <f t="shared" ref="C15:D15" si="1">C11+C13</f>
        <v>1340888.0800000003</v>
      </c>
      <c r="D15" s="18">
        <f t="shared" si="1"/>
        <v>1314665.0800000003</v>
      </c>
      <c r="E15" s="32"/>
    </row>
    <row r="17" spans="2:2" x14ac:dyDescent="0.3">
      <c r="B17" s="42"/>
    </row>
    <row r="18" spans="2:2" x14ac:dyDescent="0.3">
      <c r="B18" s="16"/>
    </row>
    <row r="19" spans="2:2" x14ac:dyDescent="0.3">
      <c r="B19" s="36"/>
    </row>
  </sheetData>
  <pageMargins left="0.7" right="0.7" top="0.75" bottom="0.75" header="0.3" footer="0.3"/>
  <pageSetup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showZeros="0" topLeftCell="A13" zoomScaleNormal="100" workbookViewId="0">
      <selection activeCell="E5" sqref="E5"/>
    </sheetView>
  </sheetViews>
  <sheetFormatPr defaultColWidth="10" defaultRowHeight="16.5" x14ac:dyDescent="0.3"/>
  <cols>
    <col min="1" max="1" width="6.140625" style="13" bestFit="1" customWidth="1"/>
    <col min="2" max="2" width="30.140625" style="13" customWidth="1"/>
    <col min="3" max="3" width="12.28515625" style="13" bestFit="1" customWidth="1"/>
    <col min="4" max="4" width="16.42578125" style="13" bestFit="1" customWidth="1"/>
    <col min="5" max="5" width="15.5703125" style="13" bestFit="1" customWidth="1"/>
    <col min="6" max="16384" width="10" style="13"/>
  </cols>
  <sheetData>
    <row r="1" spans="1:5" x14ac:dyDescent="0.3">
      <c r="A1" s="100" t="s">
        <v>59</v>
      </c>
      <c r="B1" s="100"/>
      <c r="C1" s="100"/>
      <c r="D1" s="100"/>
      <c r="E1" s="100"/>
    </row>
    <row r="2" spans="1:5" x14ac:dyDescent="0.3">
      <c r="A2" s="100" t="s">
        <v>199</v>
      </c>
      <c r="B2" s="100"/>
      <c r="C2" s="100"/>
      <c r="D2" s="100"/>
      <c r="E2" s="100"/>
    </row>
    <row r="3" spans="1:5" x14ac:dyDescent="0.3">
      <c r="A3" s="14" t="s">
        <v>33</v>
      </c>
      <c r="B3" s="14" t="s">
        <v>1</v>
      </c>
      <c r="C3" s="21" t="s">
        <v>200</v>
      </c>
      <c r="D3" s="15" t="s">
        <v>201</v>
      </c>
      <c r="E3" s="15" t="s">
        <v>321</v>
      </c>
    </row>
    <row r="4" spans="1:5" ht="22.15" customHeight="1" x14ac:dyDescent="0.3">
      <c r="A4" s="22">
        <v>3100</v>
      </c>
      <c r="B4" s="22" t="s">
        <v>16</v>
      </c>
      <c r="D4" s="23"/>
      <c r="E4" s="23"/>
    </row>
    <row r="5" spans="1:5" x14ac:dyDescent="0.3">
      <c r="A5" s="14">
        <v>3110</v>
      </c>
      <c r="B5" s="14" t="s">
        <v>142</v>
      </c>
      <c r="C5" s="45">
        <v>335130.57</v>
      </c>
      <c r="D5" s="45">
        <v>351885</v>
      </c>
      <c r="E5" s="45">
        <v>409717</v>
      </c>
    </row>
    <row r="6" spans="1:5" x14ac:dyDescent="0.3">
      <c r="A6" s="14">
        <v>3115</v>
      </c>
      <c r="B6" s="14" t="s">
        <v>86</v>
      </c>
      <c r="C6" s="45">
        <v>18.71</v>
      </c>
      <c r="D6" s="45">
        <v>1</v>
      </c>
      <c r="E6" s="45"/>
    </row>
    <row r="7" spans="1:5" x14ac:dyDescent="0.3">
      <c r="A7" s="14">
        <v>3116</v>
      </c>
      <c r="B7" s="14" t="s">
        <v>88</v>
      </c>
      <c r="C7" s="45">
        <v>-1.27</v>
      </c>
      <c r="D7" s="45">
        <v>-85</v>
      </c>
      <c r="E7" s="45"/>
    </row>
    <row r="8" spans="1:5" x14ac:dyDescent="0.3">
      <c r="A8" s="14">
        <v>3117</v>
      </c>
      <c r="B8" s="14" t="s">
        <v>87</v>
      </c>
      <c r="C8" s="45">
        <v>4569.71</v>
      </c>
      <c r="D8" s="45">
        <v>4998</v>
      </c>
      <c r="E8" s="45">
        <v>5000</v>
      </c>
    </row>
    <row r="9" spans="1:5" x14ac:dyDescent="0.3">
      <c r="A9" s="14">
        <v>3120</v>
      </c>
      <c r="B9" s="14" t="s">
        <v>143</v>
      </c>
      <c r="C9" s="45">
        <v>37912.480000000003</v>
      </c>
      <c r="D9" s="45">
        <v>31000</v>
      </c>
      <c r="E9" s="45">
        <v>28000</v>
      </c>
    </row>
    <row r="10" spans="1:5" x14ac:dyDescent="0.3">
      <c r="A10" s="14">
        <v>3160</v>
      </c>
      <c r="B10" s="14" t="s">
        <v>121</v>
      </c>
      <c r="C10" s="45">
        <v>7898.96</v>
      </c>
      <c r="D10" s="45">
        <v>10455</v>
      </c>
      <c r="E10" s="45">
        <v>8000</v>
      </c>
    </row>
    <row r="11" spans="1:5" x14ac:dyDescent="0.3">
      <c r="A11" s="14">
        <v>3170</v>
      </c>
      <c r="B11" s="14" t="s">
        <v>144</v>
      </c>
      <c r="C11" s="45">
        <v>73634.8</v>
      </c>
      <c r="D11" s="45">
        <v>50000</v>
      </c>
      <c r="E11" s="45">
        <v>50000</v>
      </c>
    </row>
    <row r="12" spans="1:5" x14ac:dyDescent="0.3">
      <c r="A12" s="14">
        <v>3190</v>
      </c>
      <c r="B12" s="14" t="s">
        <v>145</v>
      </c>
      <c r="C12" s="45">
        <v>5.15</v>
      </c>
      <c r="D12" s="45">
        <v>1</v>
      </c>
      <c r="E12" s="45"/>
    </row>
    <row r="13" spans="1:5" x14ac:dyDescent="0.3">
      <c r="A13" s="14">
        <v>3191</v>
      </c>
      <c r="B13" s="14" t="s">
        <v>89</v>
      </c>
      <c r="C13" s="45">
        <v>-0.22</v>
      </c>
      <c r="D13" s="45"/>
      <c r="E13" s="45"/>
    </row>
    <row r="14" spans="1:5" ht="17.25" thickBot="1" x14ac:dyDescent="0.35">
      <c r="A14" s="14">
        <v>3195</v>
      </c>
      <c r="B14" s="38" t="s">
        <v>146</v>
      </c>
      <c r="C14" s="61">
        <v>964.28</v>
      </c>
      <c r="D14" s="57">
        <v>512</v>
      </c>
      <c r="E14" s="86"/>
    </row>
    <row r="15" spans="1:5" x14ac:dyDescent="0.3">
      <c r="A15" s="14"/>
      <c r="B15" s="79" t="s">
        <v>17</v>
      </c>
      <c r="C15" s="82">
        <f>SUM(C5:C14)</f>
        <v>460133.1700000001</v>
      </c>
      <c r="D15" s="82">
        <f>SUM(D5:D14)</f>
        <v>448767</v>
      </c>
      <c r="E15" s="87">
        <f>SUM(E5:E14)</f>
        <v>500717</v>
      </c>
    </row>
    <row r="16" spans="1:5" x14ac:dyDescent="0.3">
      <c r="A16" s="14"/>
      <c r="B16" s="14"/>
      <c r="C16" s="45"/>
      <c r="D16" s="45"/>
      <c r="E16" s="45"/>
    </row>
    <row r="17" spans="1:7" x14ac:dyDescent="0.3">
      <c r="A17" s="22">
        <v>3200</v>
      </c>
      <c r="B17" s="22" t="s">
        <v>34</v>
      </c>
      <c r="C17" s="45"/>
      <c r="D17" s="45"/>
      <c r="E17" s="45"/>
    </row>
    <row r="18" spans="1:7" x14ac:dyDescent="0.3">
      <c r="A18" s="14">
        <v>3250</v>
      </c>
      <c r="B18" s="14" t="s">
        <v>78</v>
      </c>
      <c r="C18" s="89">
        <v>1052.58</v>
      </c>
      <c r="D18" s="89">
        <v>2817</v>
      </c>
      <c r="E18" s="89">
        <v>1000</v>
      </c>
    </row>
    <row r="19" spans="1:7" x14ac:dyDescent="0.3">
      <c r="A19" s="14"/>
      <c r="B19" s="14"/>
      <c r="C19" s="58"/>
      <c r="D19" s="58"/>
      <c r="E19" s="58"/>
    </row>
    <row r="20" spans="1:7" x14ac:dyDescent="0.3">
      <c r="A20" s="22">
        <v>3300</v>
      </c>
      <c r="B20" s="22" t="s">
        <v>35</v>
      </c>
      <c r="C20" s="45"/>
      <c r="D20" s="45"/>
      <c r="E20" s="45"/>
    </row>
    <row r="21" spans="1:7" x14ac:dyDescent="0.3">
      <c r="A21" s="14">
        <v>3371</v>
      </c>
      <c r="B21" s="14" t="s">
        <v>147</v>
      </c>
      <c r="C21" s="45">
        <v>5570.74</v>
      </c>
      <c r="D21" s="45">
        <v>5300</v>
      </c>
      <c r="E21" s="45">
        <v>5000</v>
      </c>
    </row>
    <row r="22" spans="1:7" x14ac:dyDescent="0.3">
      <c r="A22" s="14">
        <v>3372</v>
      </c>
      <c r="B22" s="14" t="s">
        <v>148</v>
      </c>
      <c r="C22" s="45">
        <v>7392.43</v>
      </c>
      <c r="D22" s="45">
        <v>7000</v>
      </c>
      <c r="E22" s="45">
        <v>6500</v>
      </c>
    </row>
    <row r="23" spans="1:7" ht="17.25" thickBot="1" x14ac:dyDescent="0.35">
      <c r="A23" s="14">
        <v>3373</v>
      </c>
      <c r="B23" s="39" t="s">
        <v>149</v>
      </c>
      <c r="C23" s="57">
        <v>1556624.05</v>
      </c>
      <c r="D23" s="57">
        <v>1200000</v>
      </c>
      <c r="E23" s="57">
        <v>1230000</v>
      </c>
    </row>
    <row r="24" spans="1:7" x14ac:dyDescent="0.3">
      <c r="A24" s="14"/>
      <c r="B24" s="79" t="s">
        <v>315</v>
      </c>
      <c r="C24" s="82">
        <f>SUM(C20:C23)</f>
        <v>1569587.22</v>
      </c>
      <c r="D24" s="82">
        <f>SUM(D20:D23)</f>
        <v>1212300</v>
      </c>
      <c r="E24" s="82">
        <f>SUM(E20:E23)</f>
        <v>1241500</v>
      </c>
    </row>
    <row r="25" spans="1:7" x14ac:dyDescent="0.3">
      <c r="A25" s="14"/>
      <c r="B25" s="14"/>
      <c r="C25" s="45"/>
      <c r="D25" s="45"/>
      <c r="E25" s="45"/>
    </row>
    <row r="26" spans="1:7" x14ac:dyDescent="0.3">
      <c r="A26" s="22">
        <v>3400</v>
      </c>
      <c r="B26" s="22" t="s">
        <v>36</v>
      </c>
      <c r="C26" s="45"/>
      <c r="D26" s="45"/>
      <c r="E26" s="45"/>
    </row>
    <row r="27" spans="1:7" x14ac:dyDescent="0.3">
      <c r="A27" s="14">
        <v>3440</v>
      </c>
      <c r="B27" s="14" t="s">
        <v>36</v>
      </c>
      <c r="C27" s="45">
        <v>4147.66</v>
      </c>
      <c r="D27" s="45">
        <v>1500</v>
      </c>
      <c r="E27" s="45">
        <v>1000</v>
      </c>
      <c r="G27" s="16"/>
    </row>
    <row r="28" spans="1:7" ht="17.25" thickBot="1" x14ac:dyDescent="0.35">
      <c r="A28" s="14">
        <v>3450</v>
      </c>
      <c r="B28" s="14" t="s">
        <v>150</v>
      </c>
      <c r="C28" s="57">
        <v>248.57</v>
      </c>
      <c r="D28" s="57"/>
      <c r="E28" s="88"/>
    </row>
    <row r="29" spans="1:7" x14ac:dyDescent="0.3">
      <c r="A29" s="14"/>
      <c r="B29" s="79" t="s">
        <v>37</v>
      </c>
      <c r="C29" s="82">
        <f>SUM(C27:C28)</f>
        <v>4396.2299999999996</v>
      </c>
      <c r="D29" s="82">
        <f>SUM(D27:D28)</f>
        <v>1500</v>
      </c>
      <c r="E29" s="82">
        <f>E27+E28</f>
        <v>1000</v>
      </c>
    </row>
    <row r="30" spans="1:7" x14ac:dyDescent="0.3">
      <c r="A30" s="14"/>
      <c r="B30" s="14"/>
      <c r="C30" s="45"/>
      <c r="D30" s="45"/>
      <c r="E30" s="45"/>
    </row>
    <row r="31" spans="1:7" x14ac:dyDescent="0.3">
      <c r="A31" s="22">
        <v>3600</v>
      </c>
      <c r="B31" s="22" t="s">
        <v>318</v>
      </c>
      <c r="C31" s="45"/>
      <c r="D31" s="45"/>
      <c r="E31" s="45"/>
    </row>
    <row r="32" spans="1:7" x14ac:dyDescent="0.3">
      <c r="A32" s="14">
        <v>3615</v>
      </c>
      <c r="B32" s="14" t="s">
        <v>97</v>
      </c>
      <c r="C32" s="45">
        <v>2010.5</v>
      </c>
      <c r="D32" s="45">
        <v>4163</v>
      </c>
      <c r="E32" s="45">
        <v>1000</v>
      </c>
    </row>
    <row r="33" spans="1:5" ht="17.25" thickBot="1" x14ac:dyDescent="0.35">
      <c r="A33" s="14">
        <v>3630</v>
      </c>
      <c r="B33" s="14" t="s">
        <v>151</v>
      </c>
      <c r="C33" s="57">
        <v>934.35</v>
      </c>
      <c r="D33" s="57">
        <v>3800</v>
      </c>
      <c r="E33" s="88"/>
    </row>
    <row r="34" spans="1:5" x14ac:dyDescent="0.3">
      <c r="A34" s="14"/>
      <c r="B34" s="79" t="s">
        <v>329</v>
      </c>
      <c r="C34" s="82">
        <f>SUM(C32:C33)</f>
        <v>2944.85</v>
      </c>
      <c r="D34" s="82">
        <f>SUM(D32:D33)</f>
        <v>7963</v>
      </c>
      <c r="E34" s="82">
        <f>SUM(E32:E33)</f>
        <v>1000</v>
      </c>
    </row>
    <row r="35" spans="1:5" x14ac:dyDescent="0.3">
      <c r="A35" s="14"/>
      <c r="B35" s="14"/>
      <c r="C35" s="45"/>
      <c r="D35" s="45"/>
      <c r="E35" s="45"/>
    </row>
    <row r="36" spans="1:5" x14ac:dyDescent="0.3">
      <c r="A36" s="14">
        <v>3710</v>
      </c>
      <c r="B36" s="14" t="s">
        <v>141</v>
      </c>
      <c r="C36" s="45">
        <v>122344.5</v>
      </c>
      <c r="D36" s="45"/>
      <c r="E36" s="45"/>
    </row>
    <row r="37" spans="1:5" x14ac:dyDescent="0.3">
      <c r="A37" s="14">
        <v>3920</v>
      </c>
      <c r="B37" s="14" t="s">
        <v>83</v>
      </c>
      <c r="C37" s="45"/>
      <c r="D37" s="45"/>
      <c r="E37" s="45"/>
    </row>
    <row r="38" spans="1:5" x14ac:dyDescent="0.3">
      <c r="A38" s="14"/>
      <c r="B38" s="14"/>
      <c r="C38" s="45"/>
      <c r="D38" s="45"/>
      <c r="E38" s="45"/>
    </row>
    <row r="39" spans="1:5" x14ac:dyDescent="0.3">
      <c r="A39" s="14">
        <v>3930</v>
      </c>
      <c r="B39" s="14" t="s">
        <v>215</v>
      </c>
      <c r="C39" s="45">
        <v>638500</v>
      </c>
      <c r="D39" s="45"/>
      <c r="E39" s="45"/>
    </row>
    <row r="40" spans="1:5" x14ac:dyDescent="0.3">
      <c r="A40" s="14"/>
      <c r="B40" s="14"/>
      <c r="C40" s="45"/>
      <c r="D40" s="45"/>
      <c r="E40" s="45"/>
    </row>
    <row r="41" spans="1:5" x14ac:dyDescent="0.3">
      <c r="A41" s="14"/>
      <c r="B41" s="50" t="s">
        <v>38</v>
      </c>
      <c r="C41" s="89">
        <f>SUM(C15,C18,C24,C29,C34,C36,C39)</f>
        <v>2798958.5500000003</v>
      </c>
      <c r="D41" s="89">
        <f>SUM(D15,D18,D24,D29,D34,D36,D37)</f>
        <v>1673347</v>
      </c>
      <c r="E41" s="89">
        <f>SUM(E15,E18,E24,E29,E34,E36,E36,E37,E39)</f>
        <v>1745217</v>
      </c>
    </row>
    <row r="42" spans="1:5" x14ac:dyDescent="0.3">
      <c r="C42" s="16"/>
      <c r="D42" s="16"/>
      <c r="E42" s="16"/>
    </row>
    <row r="43" spans="1:5" x14ac:dyDescent="0.3">
      <c r="C43" s="16"/>
    </row>
  </sheetData>
  <mergeCells count="2">
    <mergeCell ref="A1:E1"/>
    <mergeCell ref="A2:E2"/>
  </mergeCells>
  <phoneticPr fontId="0" type="noConversion"/>
  <pageMargins left="0.7" right="0.7" top="0.75" bottom="0.75" header="0.3" footer="0.3"/>
  <pageSetup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01DB-F621-472A-927D-167F16C73F83}">
  <sheetPr>
    <pageSetUpPr fitToPage="1"/>
  </sheetPr>
  <dimension ref="A1:K53"/>
  <sheetViews>
    <sheetView showZeros="0" topLeftCell="A31" zoomScaleNormal="100" workbookViewId="0">
      <selection activeCell="E50" sqref="E50"/>
    </sheetView>
  </sheetViews>
  <sheetFormatPr defaultRowHeight="16.5" x14ac:dyDescent="0.3"/>
  <cols>
    <col min="1" max="1" width="6.85546875" style="13" customWidth="1"/>
    <col min="2" max="2" width="36.140625" style="13" bestFit="1" customWidth="1"/>
    <col min="3" max="3" width="12.28515625" style="13" bestFit="1" customWidth="1"/>
    <col min="4" max="4" width="16.42578125" style="13" bestFit="1" customWidth="1"/>
    <col min="5" max="5" width="15.5703125" style="13" bestFit="1" customWidth="1"/>
    <col min="6" max="16384" width="9.140625" style="13"/>
  </cols>
  <sheetData>
    <row r="1" spans="1:5" x14ac:dyDescent="0.3">
      <c r="A1" s="101" t="s">
        <v>192</v>
      </c>
      <c r="B1" s="101"/>
      <c r="C1" s="101"/>
      <c r="D1" s="101"/>
      <c r="E1" s="101"/>
    </row>
    <row r="2" spans="1:5" x14ac:dyDescent="0.3">
      <c r="A2" s="101" t="s">
        <v>191</v>
      </c>
      <c r="B2" s="101"/>
      <c r="C2" s="101"/>
      <c r="D2" s="101"/>
      <c r="E2" s="101"/>
    </row>
    <row r="3" spans="1:5" x14ac:dyDescent="0.3">
      <c r="A3" s="14" t="s">
        <v>28</v>
      </c>
      <c r="B3" s="14" t="s">
        <v>1</v>
      </c>
      <c r="C3" s="21" t="s">
        <v>200</v>
      </c>
      <c r="D3" s="15" t="s">
        <v>201</v>
      </c>
      <c r="E3" s="15" t="s">
        <v>321</v>
      </c>
    </row>
    <row r="4" spans="1:5" ht="22.9" customHeight="1" x14ac:dyDescent="0.3">
      <c r="A4" s="14">
        <v>4110</v>
      </c>
      <c r="B4" s="14" t="s">
        <v>273</v>
      </c>
      <c r="C4" s="44">
        <v>672030.79</v>
      </c>
      <c r="D4" s="44">
        <v>640000</v>
      </c>
      <c r="E4" s="44">
        <v>661918</v>
      </c>
    </row>
    <row r="5" spans="1:5" x14ac:dyDescent="0.3">
      <c r="A5" s="14">
        <v>4140</v>
      </c>
      <c r="B5" s="14" t="s">
        <v>309</v>
      </c>
      <c r="C5" s="44">
        <v>38590.550000000003</v>
      </c>
      <c r="D5" s="44">
        <v>35118</v>
      </c>
      <c r="E5" s="44">
        <v>33873</v>
      </c>
    </row>
    <row r="6" spans="1:5" x14ac:dyDescent="0.3">
      <c r="A6" s="14">
        <v>4150</v>
      </c>
      <c r="B6" s="14" t="s">
        <v>266</v>
      </c>
      <c r="C6" s="44">
        <v>138735.45000000001</v>
      </c>
      <c r="D6" s="44">
        <v>154576</v>
      </c>
      <c r="E6" s="44">
        <v>149655</v>
      </c>
    </row>
    <row r="7" spans="1:5" x14ac:dyDescent="0.3">
      <c r="A7" s="14">
        <v>4151</v>
      </c>
      <c r="B7" s="14" t="s">
        <v>267</v>
      </c>
      <c r="C7" s="44">
        <v>24693.01</v>
      </c>
      <c r="D7" s="44">
        <v>35000</v>
      </c>
      <c r="E7" s="44">
        <v>35000</v>
      </c>
    </row>
    <row r="8" spans="1:5" x14ac:dyDescent="0.3">
      <c r="A8" s="14">
        <v>4152</v>
      </c>
      <c r="B8" s="14" t="s">
        <v>268</v>
      </c>
      <c r="C8" s="44">
        <v>7386.44</v>
      </c>
      <c r="D8" s="44">
        <v>7357</v>
      </c>
      <c r="E8" s="44">
        <v>6406</v>
      </c>
    </row>
    <row r="9" spans="1:5" x14ac:dyDescent="0.3">
      <c r="A9" s="14">
        <v>4154</v>
      </c>
      <c r="B9" s="14" t="s">
        <v>269</v>
      </c>
      <c r="C9" s="44">
        <v>1116.48</v>
      </c>
      <c r="D9" s="44">
        <v>1094</v>
      </c>
      <c r="E9" s="44">
        <v>1093</v>
      </c>
    </row>
    <row r="10" spans="1:5" x14ac:dyDescent="0.3">
      <c r="A10" s="14">
        <v>4156</v>
      </c>
      <c r="B10" s="14" t="s">
        <v>270</v>
      </c>
      <c r="C10" s="44">
        <v>175.72</v>
      </c>
      <c r="D10" s="44">
        <v>171</v>
      </c>
      <c r="E10" s="44">
        <v>178</v>
      </c>
    </row>
    <row r="11" spans="1:5" x14ac:dyDescent="0.3">
      <c r="A11" s="14">
        <v>4160</v>
      </c>
      <c r="B11" s="14" t="s">
        <v>194</v>
      </c>
      <c r="C11" s="44">
        <v>46731.12</v>
      </c>
      <c r="D11" s="44">
        <v>43309</v>
      </c>
      <c r="E11" s="44">
        <v>50637</v>
      </c>
    </row>
    <row r="12" spans="1:5" x14ac:dyDescent="0.3">
      <c r="A12" s="14">
        <v>4170</v>
      </c>
      <c r="B12" s="14" t="s">
        <v>274</v>
      </c>
      <c r="C12" s="44">
        <v>27516.59</v>
      </c>
      <c r="D12" s="44">
        <v>21440</v>
      </c>
      <c r="E12" s="44">
        <v>24729</v>
      </c>
    </row>
    <row r="13" spans="1:5" x14ac:dyDescent="0.3">
      <c r="A13" s="14">
        <v>4220</v>
      </c>
      <c r="B13" s="14" t="s">
        <v>275</v>
      </c>
      <c r="C13" s="44">
        <v>2853.02</v>
      </c>
      <c r="D13" s="44">
        <v>1000</v>
      </c>
      <c r="E13" s="49"/>
    </row>
    <row r="14" spans="1:5" x14ac:dyDescent="0.3">
      <c r="A14" s="14">
        <v>4240</v>
      </c>
      <c r="B14" s="14" t="s">
        <v>276</v>
      </c>
      <c r="C14" s="44">
        <v>1002.94</v>
      </c>
      <c r="D14" s="44">
        <v>750</v>
      </c>
      <c r="E14" s="44">
        <v>1650</v>
      </c>
    </row>
    <row r="15" spans="1:5" x14ac:dyDescent="0.3">
      <c r="A15" s="14">
        <v>4250</v>
      </c>
      <c r="B15" s="14" t="s">
        <v>277</v>
      </c>
      <c r="C15" s="44">
        <v>19.940000000000001</v>
      </c>
      <c r="D15" s="44">
        <v>250</v>
      </c>
      <c r="E15" s="44">
        <v>250</v>
      </c>
    </row>
    <row r="16" spans="1:5" x14ac:dyDescent="0.3">
      <c r="A16" s="14">
        <v>4260</v>
      </c>
      <c r="B16" s="14" t="s">
        <v>278</v>
      </c>
      <c r="C16" s="44">
        <v>26715.98</v>
      </c>
      <c r="D16" s="44">
        <v>20000</v>
      </c>
      <c r="E16" s="44">
        <v>20000</v>
      </c>
    </row>
    <row r="17" spans="1:5" x14ac:dyDescent="0.3">
      <c r="A17" s="14">
        <v>4262</v>
      </c>
      <c r="B17" s="14" t="s">
        <v>279</v>
      </c>
      <c r="C17" s="44">
        <v>4165.6000000000004</v>
      </c>
      <c r="D17" s="44">
        <v>2000</v>
      </c>
      <c r="E17" s="44">
        <v>4000</v>
      </c>
    </row>
    <row r="18" spans="1:5" x14ac:dyDescent="0.3">
      <c r="A18" s="14">
        <v>4264</v>
      </c>
      <c r="B18" s="14" t="s">
        <v>280</v>
      </c>
      <c r="C18" s="44">
        <v>144287.29999999999</v>
      </c>
      <c r="D18" s="44">
        <v>150000</v>
      </c>
      <c r="E18" s="44">
        <v>120000</v>
      </c>
    </row>
    <row r="19" spans="1:5" x14ac:dyDescent="0.3">
      <c r="A19" s="14">
        <v>4266</v>
      </c>
      <c r="B19" s="14" t="s">
        <v>281</v>
      </c>
      <c r="C19" s="44">
        <v>65128.11</v>
      </c>
      <c r="D19" s="44">
        <v>50000</v>
      </c>
      <c r="E19" s="44">
        <v>60000</v>
      </c>
    </row>
    <row r="20" spans="1:5" x14ac:dyDescent="0.3">
      <c r="A20" s="14">
        <v>4268</v>
      </c>
      <c r="B20" s="14" t="s">
        <v>282</v>
      </c>
      <c r="C20" s="44">
        <v>18139.759999999998</v>
      </c>
      <c r="D20" s="44">
        <v>30000</v>
      </c>
      <c r="E20" s="44">
        <v>36000</v>
      </c>
    </row>
    <row r="21" spans="1:5" x14ac:dyDescent="0.3">
      <c r="A21" s="14">
        <v>4270</v>
      </c>
      <c r="B21" s="14" t="s">
        <v>283</v>
      </c>
      <c r="C21" s="44">
        <v>3673.95</v>
      </c>
      <c r="D21" s="44">
        <v>8000</v>
      </c>
      <c r="E21" s="44">
        <v>8000</v>
      </c>
    </row>
    <row r="22" spans="1:5" x14ac:dyDescent="0.3">
      <c r="A22" s="14">
        <v>4272</v>
      </c>
      <c r="B22" s="14" t="s">
        <v>284</v>
      </c>
      <c r="C22" s="44">
        <v>2095</v>
      </c>
      <c r="D22" s="44">
        <v>2000</v>
      </c>
      <c r="E22" s="44">
        <v>2000</v>
      </c>
    </row>
    <row r="23" spans="1:5" x14ac:dyDescent="0.3">
      <c r="A23" s="14">
        <v>4274</v>
      </c>
      <c r="B23" s="14" t="s">
        <v>285</v>
      </c>
      <c r="C23" s="44">
        <v>32197.67</v>
      </c>
      <c r="D23" s="44">
        <v>50000</v>
      </c>
      <c r="E23" s="44">
        <v>50000</v>
      </c>
    </row>
    <row r="24" spans="1:5" x14ac:dyDescent="0.3">
      <c r="A24" s="14">
        <v>4280</v>
      </c>
      <c r="B24" s="14" t="s">
        <v>286</v>
      </c>
      <c r="C24" s="44"/>
      <c r="D24" s="44"/>
      <c r="E24" s="44">
        <v>3200</v>
      </c>
    </row>
    <row r="25" spans="1:5" x14ac:dyDescent="0.3">
      <c r="A25" s="14">
        <v>4284</v>
      </c>
      <c r="B25" s="14" t="s">
        <v>287</v>
      </c>
      <c r="C25" s="44">
        <v>27419.24</v>
      </c>
      <c r="D25" s="44">
        <v>5000</v>
      </c>
      <c r="E25" s="44">
        <v>10000</v>
      </c>
    </row>
    <row r="26" spans="1:5" x14ac:dyDescent="0.3">
      <c r="A26" s="14">
        <v>4286</v>
      </c>
      <c r="B26" s="14" t="s">
        <v>288</v>
      </c>
      <c r="C26" s="44">
        <v>73860.63</v>
      </c>
      <c r="D26" s="44">
        <v>40000</v>
      </c>
      <c r="E26" s="44">
        <v>55000</v>
      </c>
    </row>
    <row r="27" spans="1:5" x14ac:dyDescent="0.3">
      <c r="A27" s="14">
        <v>4288</v>
      </c>
      <c r="B27" s="14" t="s">
        <v>289</v>
      </c>
      <c r="C27" s="44">
        <v>4333.6000000000004</v>
      </c>
      <c r="D27" s="44">
        <v>33023</v>
      </c>
      <c r="E27" s="49">
        <v>50000</v>
      </c>
    </row>
    <row r="28" spans="1:5" x14ac:dyDescent="0.3">
      <c r="A28" s="14">
        <v>4290</v>
      </c>
      <c r="B28" s="14" t="s">
        <v>290</v>
      </c>
      <c r="C28" s="44">
        <v>973.65</v>
      </c>
      <c r="D28" s="44">
        <v>2000</v>
      </c>
      <c r="E28" s="44">
        <v>8000</v>
      </c>
    </row>
    <row r="29" spans="1:5" x14ac:dyDescent="0.3">
      <c r="A29" s="14">
        <v>4310</v>
      </c>
      <c r="B29" s="14" t="s">
        <v>261</v>
      </c>
      <c r="C29" s="44">
        <v>5.65</v>
      </c>
      <c r="D29" s="44">
        <v>50</v>
      </c>
      <c r="E29" s="44">
        <v>100</v>
      </c>
    </row>
    <row r="30" spans="1:5" x14ac:dyDescent="0.3">
      <c r="A30" s="14">
        <v>4314</v>
      </c>
      <c r="B30" s="14" t="s">
        <v>291</v>
      </c>
      <c r="C30" s="44">
        <v>4930.28</v>
      </c>
      <c r="D30" s="44">
        <v>8000</v>
      </c>
      <c r="E30" s="44">
        <v>4500</v>
      </c>
    </row>
    <row r="31" spans="1:5" x14ac:dyDescent="0.3">
      <c r="A31" s="14">
        <v>4330</v>
      </c>
      <c r="B31" s="14" t="s">
        <v>292</v>
      </c>
      <c r="C31" s="44">
        <v>1215.3599999999999</v>
      </c>
      <c r="D31" s="44">
        <v>500</v>
      </c>
      <c r="E31" s="44">
        <v>2000</v>
      </c>
    </row>
    <row r="32" spans="1:5" x14ac:dyDescent="0.3">
      <c r="A32" s="14">
        <v>4336</v>
      </c>
      <c r="B32" s="14" t="s">
        <v>293</v>
      </c>
      <c r="C32" s="44">
        <v>493.48</v>
      </c>
      <c r="D32" s="44">
        <v>1500</v>
      </c>
      <c r="E32" s="44">
        <v>850</v>
      </c>
    </row>
    <row r="33" spans="1:11" x14ac:dyDescent="0.3">
      <c r="A33" s="14">
        <v>4340</v>
      </c>
      <c r="B33" s="14" t="s">
        <v>294</v>
      </c>
      <c r="C33" s="44">
        <v>20034.41</v>
      </c>
      <c r="D33" s="44">
        <v>21000</v>
      </c>
      <c r="E33" s="44">
        <v>19000</v>
      </c>
    </row>
    <row r="34" spans="1:11" x14ac:dyDescent="0.3">
      <c r="A34" s="14">
        <v>4342</v>
      </c>
      <c r="B34" s="14" t="s">
        <v>295</v>
      </c>
      <c r="C34" s="44">
        <v>5219.09</v>
      </c>
      <c r="D34" s="44">
        <v>4500</v>
      </c>
      <c r="E34" s="44">
        <v>5500</v>
      </c>
    </row>
    <row r="35" spans="1:11" x14ac:dyDescent="0.3">
      <c r="A35" s="14">
        <v>4358</v>
      </c>
      <c r="B35" s="14" t="s">
        <v>296</v>
      </c>
      <c r="C35" s="44"/>
      <c r="D35" s="44"/>
      <c r="E35" s="49">
        <v>5000</v>
      </c>
    </row>
    <row r="36" spans="1:11" x14ac:dyDescent="0.3">
      <c r="A36" s="14">
        <v>4359</v>
      </c>
      <c r="B36" s="14" t="s">
        <v>132</v>
      </c>
      <c r="C36" s="44">
        <v>2626.72</v>
      </c>
      <c r="D36" s="44">
        <v>2000</v>
      </c>
      <c r="E36" s="49">
        <v>5000</v>
      </c>
    </row>
    <row r="37" spans="1:11" x14ac:dyDescent="0.3">
      <c r="A37" s="14">
        <v>4360</v>
      </c>
      <c r="B37" s="14" t="s">
        <v>297</v>
      </c>
      <c r="C37" s="44">
        <v>21945.38</v>
      </c>
      <c r="D37" s="44">
        <v>60000</v>
      </c>
      <c r="E37" s="49">
        <v>75000</v>
      </c>
    </row>
    <row r="38" spans="1:11" x14ac:dyDescent="0.3">
      <c r="A38" s="14">
        <v>4362</v>
      </c>
      <c r="B38" s="14" t="s">
        <v>238</v>
      </c>
      <c r="C38" s="44">
        <v>1133.33</v>
      </c>
      <c r="D38" s="44">
        <v>100</v>
      </c>
      <c r="E38" s="49">
        <v>500</v>
      </c>
      <c r="K38" s="47"/>
    </row>
    <row r="39" spans="1:11" x14ac:dyDescent="0.3">
      <c r="A39" s="14">
        <v>4364</v>
      </c>
      <c r="B39" s="14" t="s">
        <v>298</v>
      </c>
      <c r="C39" s="44">
        <v>110.39</v>
      </c>
      <c r="D39" s="44">
        <v>500</v>
      </c>
      <c r="E39" s="49">
        <v>500</v>
      </c>
      <c r="K39" s="47"/>
    </row>
    <row r="40" spans="1:11" x14ac:dyDescent="0.3">
      <c r="A40" s="14">
        <v>4365</v>
      </c>
      <c r="B40" s="14" t="s">
        <v>299</v>
      </c>
      <c r="C40" s="44">
        <v>3866.46</v>
      </c>
      <c r="D40" s="44">
        <v>2500</v>
      </c>
      <c r="E40" s="44">
        <v>5000</v>
      </c>
    </row>
    <row r="41" spans="1:11" x14ac:dyDescent="0.3">
      <c r="A41" s="14">
        <v>4366</v>
      </c>
      <c r="B41" s="14" t="s">
        <v>300</v>
      </c>
      <c r="C41" s="44">
        <v>2321.75</v>
      </c>
      <c r="D41" s="44">
        <v>1500</v>
      </c>
      <c r="E41" s="44">
        <v>2000</v>
      </c>
    </row>
    <row r="42" spans="1:11" x14ac:dyDescent="0.3">
      <c r="A42" s="14">
        <v>4367</v>
      </c>
      <c r="B42" s="14" t="s">
        <v>301</v>
      </c>
      <c r="C42" s="44">
        <v>192</v>
      </c>
      <c r="D42" s="44">
        <v>250</v>
      </c>
      <c r="E42" s="44">
        <v>500</v>
      </c>
    </row>
    <row r="43" spans="1:11" x14ac:dyDescent="0.3">
      <c r="A43" s="14">
        <v>4370</v>
      </c>
      <c r="B43" s="14" t="s">
        <v>302</v>
      </c>
      <c r="C43" s="44"/>
      <c r="D43" s="44"/>
      <c r="E43" s="44">
        <v>250</v>
      </c>
    </row>
    <row r="44" spans="1:11" x14ac:dyDescent="0.3">
      <c r="A44" s="14">
        <v>4372</v>
      </c>
      <c r="B44" s="14" t="s">
        <v>303</v>
      </c>
      <c r="C44" s="44">
        <v>772</v>
      </c>
      <c r="D44" s="44">
        <v>1000</v>
      </c>
      <c r="E44" s="44">
        <v>2000</v>
      </c>
    </row>
    <row r="45" spans="1:11" x14ac:dyDescent="0.3">
      <c r="A45" s="14">
        <v>4374</v>
      </c>
      <c r="B45" s="14" t="s">
        <v>304</v>
      </c>
      <c r="C45" s="44">
        <v>1066.3399999999999</v>
      </c>
      <c r="D45" s="44">
        <v>1500</v>
      </c>
      <c r="E45" s="44">
        <v>2000</v>
      </c>
    </row>
    <row r="46" spans="1:11" x14ac:dyDescent="0.3">
      <c r="A46" s="14">
        <v>4396</v>
      </c>
      <c r="B46" s="14" t="s">
        <v>305</v>
      </c>
      <c r="C46" s="44">
        <v>10958.86</v>
      </c>
      <c r="D46" s="44">
        <v>14000</v>
      </c>
      <c r="E46" s="44">
        <v>12500</v>
      </c>
    </row>
    <row r="47" spans="1:11" x14ac:dyDescent="0.3">
      <c r="A47" s="14">
        <v>4410</v>
      </c>
      <c r="B47" s="14" t="s">
        <v>306</v>
      </c>
      <c r="C47" s="44">
        <v>31383.02</v>
      </c>
      <c r="D47" s="44">
        <v>34090</v>
      </c>
      <c r="E47" s="44">
        <v>37169</v>
      </c>
    </row>
    <row r="48" spans="1:11" x14ac:dyDescent="0.3">
      <c r="A48" s="14">
        <v>4430</v>
      </c>
      <c r="B48" s="14" t="s">
        <v>307</v>
      </c>
      <c r="C48" s="44">
        <v>11159.08</v>
      </c>
      <c r="D48" s="44">
        <v>2500</v>
      </c>
      <c r="E48" s="44">
        <v>20000</v>
      </c>
    </row>
    <row r="49" spans="1:5" x14ac:dyDescent="0.3">
      <c r="A49" s="14">
        <v>4810</v>
      </c>
      <c r="B49" s="14" t="s">
        <v>240</v>
      </c>
      <c r="C49" s="44">
        <v>314.82</v>
      </c>
      <c r="D49" s="44">
        <v>4000</v>
      </c>
      <c r="E49" s="44">
        <v>4000</v>
      </c>
    </row>
    <row r="50" spans="1:5" x14ac:dyDescent="0.3">
      <c r="A50" s="14">
        <v>4820</v>
      </c>
      <c r="B50" s="14" t="s">
        <v>308</v>
      </c>
      <c r="C50" s="44">
        <v>826394</v>
      </c>
      <c r="D50" s="44">
        <v>260302</v>
      </c>
      <c r="E50" s="44">
        <v>255000</v>
      </c>
    </row>
    <row r="51" spans="1:5" x14ac:dyDescent="0.3">
      <c r="A51" s="14">
        <v>4830</v>
      </c>
      <c r="B51" s="14" t="s">
        <v>137</v>
      </c>
      <c r="C51" s="44">
        <v>152819.82999999999</v>
      </c>
      <c r="D51" s="44">
        <v>210872</v>
      </c>
      <c r="E51" s="44">
        <v>217200</v>
      </c>
    </row>
    <row r="52" spans="1:5" ht="17.25" thickBot="1" x14ac:dyDescent="0.35">
      <c r="A52" s="14">
        <v>4831</v>
      </c>
      <c r="B52" s="14" t="s">
        <v>138</v>
      </c>
      <c r="C52" s="63">
        <v>14306.75</v>
      </c>
      <c r="D52" s="63">
        <v>11963</v>
      </c>
      <c r="E52" s="63">
        <v>5650</v>
      </c>
    </row>
    <row r="53" spans="1:5" x14ac:dyDescent="0.3">
      <c r="A53" s="14"/>
      <c r="B53" s="79" t="s">
        <v>193</v>
      </c>
      <c r="C53" s="80">
        <f>SUM(C4:C52)</f>
        <v>2477111.54</v>
      </c>
      <c r="D53" s="80">
        <f>SUM(D4:D52)</f>
        <v>1974715</v>
      </c>
      <c r="E53" s="80">
        <f>SUM(E4:E52)</f>
        <v>2072808</v>
      </c>
    </row>
  </sheetData>
  <mergeCells count="2">
    <mergeCell ref="A1:E1"/>
    <mergeCell ref="A2:E2"/>
  </mergeCells>
  <pageMargins left="0.7" right="0.7" top="0.5" bottom="0.5" header="0.3" footer="0.3"/>
  <pageSetup scale="84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"/>
  <sheetViews>
    <sheetView showZeros="0" zoomScaleNormal="100" workbookViewId="0">
      <selection activeCell="D8" sqref="D8"/>
    </sheetView>
  </sheetViews>
  <sheetFormatPr defaultRowHeight="16.5" x14ac:dyDescent="0.3"/>
  <cols>
    <col min="1" max="1" width="19.7109375" style="13" bestFit="1" customWidth="1"/>
    <col min="2" max="2" width="14.28515625" style="13" bestFit="1" customWidth="1"/>
    <col min="3" max="3" width="16.42578125" style="13" bestFit="1" customWidth="1"/>
    <col min="4" max="4" width="15.5703125" style="13" bestFit="1" customWidth="1"/>
    <col min="5" max="16384" width="9.140625" style="13"/>
  </cols>
  <sheetData>
    <row r="1" spans="1:4" x14ac:dyDescent="0.3">
      <c r="A1" s="10" t="s">
        <v>39</v>
      </c>
      <c r="B1" s="20"/>
      <c r="C1" s="20"/>
      <c r="D1" s="20"/>
    </row>
    <row r="2" spans="1:4" x14ac:dyDescent="0.3">
      <c r="A2" s="10" t="s">
        <v>205</v>
      </c>
      <c r="B2" s="20"/>
      <c r="C2" s="20"/>
      <c r="D2" s="20"/>
    </row>
    <row r="3" spans="1:4" x14ac:dyDescent="0.3">
      <c r="A3" s="14" t="s">
        <v>1</v>
      </c>
      <c r="B3" s="21" t="s">
        <v>200</v>
      </c>
      <c r="C3" s="15" t="s">
        <v>201</v>
      </c>
      <c r="D3" s="15" t="s">
        <v>321</v>
      </c>
    </row>
    <row r="4" spans="1:4" ht="19.149999999999999" customHeight="1" x14ac:dyDescent="0.3">
      <c r="A4" s="14" t="s">
        <v>8</v>
      </c>
      <c r="B4" s="18">
        <v>2118.91</v>
      </c>
      <c r="C4" s="18">
        <v>1692</v>
      </c>
      <c r="D4" s="18">
        <v>540</v>
      </c>
    </row>
    <row r="5" spans="1:4" x14ac:dyDescent="0.3">
      <c r="A5" s="14"/>
      <c r="B5" s="18"/>
      <c r="C5" s="18"/>
      <c r="D5" s="18"/>
    </row>
    <row r="6" spans="1:4" x14ac:dyDescent="0.3">
      <c r="A6" s="14" t="s">
        <v>9</v>
      </c>
      <c r="B6" s="18">
        <v>0</v>
      </c>
      <c r="C6" s="18" t="s">
        <v>113</v>
      </c>
      <c r="D6" s="18">
        <v>0</v>
      </c>
    </row>
    <row r="7" spans="1:4" x14ac:dyDescent="0.3">
      <c r="A7" s="14"/>
      <c r="B7" s="18"/>
      <c r="C7" s="18"/>
      <c r="D7" s="18"/>
    </row>
    <row r="8" spans="1:4" x14ac:dyDescent="0.3">
      <c r="A8" s="14" t="s">
        <v>187</v>
      </c>
      <c r="B8" s="18"/>
      <c r="C8" s="18"/>
      <c r="D8" s="98">
        <v>-174982</v>
      </c>
    </row>
    <row r="9" spans="1:4" x14ac:dyDescent="0.3">
      <c r="A9" s="14"/>
      <c r="B9" s="18"/>
      <c r="C9" s="18"/>
      <c r="D9" s="18"/>
    </row>
    <row r="10" spans="1:4" x14ac:dyDescent="0.3">
      <c r="A10" s="14" t="s">
        <v>12</v>
      </c>
      <c r="B10" s="18" t="s">
        <v>113</v>
      </c>
      <c r="C10" s="18"/>
      <c r="D10" s="18">
        <f>D4-D6</f>
        <v>540</v>
      </c>
    </row>
    <row r="11" spans="1:4" x14ac:dyDescent="0.3">
      <c r="A11" s="14"/>
      <c r="B11" s="18"/>
      <c r="C11" s="18"/>
      <c r="D11" s="18"/>
    </row>
    <row r="12" spans="1:4" x14ac:dyDescent="0.3">
      <c r="A12" s="14" t="s">
        <v>13</v>
      </c>
      <c r="B12" s="18">
        <v>170631.11</v>
      </c>
      <c r="C12" s="18">
        <f>B14</f>
        <v>172750.02</v>
      </c>
      <c r="D12" s="18">
        <f>C14</f>
        <v>174442.02</v>
      </c>
    </row>
    <row r="13" spans="1:4" x14ac:dyDescent="0.3">
      <c r="A13" s="14"/>
      <c r="B13" s="18"/>
      <c r="C13" s="18"/>
      <c r="D13" s="18"/>
    </row>
    <row r="14" spans="1:4" x14ac:dyDescent="0.3">
      <c r="A14" s="14" t="s">
        <v>14</v>
      </c>
      <c r="B14" s="18">
        <f>B12+B4</f>
        <v>172750.02</v>
      </c>
      <c r="C14" s="18">
        <f>C12+C4</f>
        <v>174442.02</v>
      </c>
      <c r="D14" s="18">
        <f>D12+D10+D8</f>
        <v>1.9999999989522621E-2</v>
      </c>
    </row>
    <row r="15" spans="1:4" x14ac:dyDescent="0.3">
      <c r="B15" s="16"/>
      <c r="C15" s="16"/>
      <c r="D15" s="16"/>
    </row>
    <row r="16" spans="1:4" x14ac:dyDescent="0.3">
      <c r="B16" s="16"/>
      <c r="C16" s="16"/>
      <c r="D16" s="16"/>
    </row>
    <row r="17" spans="2:4" x14ac:dyDescent="0.3">
      <c r="B17" s="16"/>
      <c r="C17" s="16"/>
      <c r="D17" s="16"/>
    </row>
  </sheetData>
  <phoneticPr fontId="0" type="noConversion"/>
  <pageMargins left="0.7" right="0.7" top="0.75" bottom="0.75" header="0.3" footer="0.3"/>
  <pageSetup fitToHeight="0" orientation="portrait" r:id="rId1"/>
  <headerFoot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showZeros="0" zoomScaleNormal="100" workbookViewId="0">
      <selection activeCell="D7" sqref="D7"/>
    </sheetView>
  </sheetViews>
  <sheetFormatPr defaultRowHeight="16.5" x14ac:dyDescent="0.3"/>
  <cols>
    <col min="1" max="1" width="19.7109375" style="13" bestFit="1" customWidth="1"/>
    <col min="2" max="2" width="14.28515625" style="40" bestFit="1" customWidth="1"/>
    <col min="3" max="3" width="19.42578125" style="13" bestFit="1" customWidth="1"/>
    <col min="4" max="4" width="18.7109375" style="13" bestFit="1" customWidth="1"/>
    <col min="5" max="16384" width="9.140625" style="13"/>
  </cols>
  <sheetData>
    <row r="1" spans="1:4" x14ac:dyDescent="0.3">
      <c r="A1" s="10" t="s">
        <v>40</v>
      </c>
      <c r="B1" s="73"/>
      <c r="C1" s="20"/>
      <c r="D1" s="20"/>
    </row>
    <row r="2" spans="1:4" x14ac:dyDescent="0.3">
      <c r="A2" s="10" t="s">
        <v>206</v>
      </c>
      <c r="B2" s="73"/>
      <c r="C2" s="20"/>
      <c r="D2" s="20"/>
    </row>
    <row r="3" spans="1:4" ht="13.9" customHeight="1" x14ac:dyDescent="0.3">
      <c r="A3" s="14" t="s">
        <v>1</v>
      </c>
      <c r="B3" s="74" t="s">
        <v>200</v>
      </c>
      <c r="C3" s="15" t="s">
        <v>201</v>
      </c>
      <c r="D3" s="15" t="s">
        <v>321</v>
      </c>
    </row>
    <row r="4" spans="1:4" ht="17.45" customHeight="1" x14ac:dyDescent="0.3">
      <c r="A4" s="14" t="s">
        <v>8</v>
      </c>
      <c r="B4" s="18">
        <v>8133.58</v>
      </c>
      <c r="C4" s="18">
        <v>8075</v>
      </c>
      <c r="D4" s="18">
        <v>8200</v>
      </c>
    </row>
    <row r="5" spans="1:4" x14ac:dyDescent="0.3">
      <c r="A5" s="14"/>
      <c r="B5" s="18"/>
      <c r="C5" s="18"/>
      <c r="D5" s="18"/>
    </row>
    <row r="6" spans="1:4" x14ac:dyDescent="0.3">
      <c r="A6" s="14" t="s">
        <v>9</v>
      </c>
      <c r="B6" s="18">
        <v>65564.08</v>
      </c>
      <c r="C6" s="18">
        <v>0</v>
      </c>
      <c r="D6" s="18">
        <v>61021</v>
      </c>
    </row>
    <row r="7" spans="1:4" x14ac:dyDescent="0.3">
      <c r="A7" s="14"/>
      <c r="B7" s="18"/>
      <c r="C7" s="18"/>
      <c r="D7" s="18"/>
    </row>
    <row r="8" spans="1:4" x14ac:dyDescent="0.3">
      <c r="A8" s="14" t="s">
        <v>12</v>
      </c>
      <c r="B8" s="18">
        <f>B4-B6</f>
        <v>-57430.5</v>
      </c>
      <c r="C8" s="44">
        <f t="shared" ref="C8:D8" si="0">C4-C6</f>
        <v>8075</v>
      </c>
      <c r="D8" s="18">
        <f t="shared" si="0"/>
        <v>-52821</v>
      </c>
    </row>
    <row r="9" spans="1:4" x14ac:dyDescent="0.3">
      <c r="A9" s="14"/>
      <c r="B9" s="18"/>
      <c r="C9" s="18"/>
      <c r="D9" s="18"/>
    </row>
    <row r="10" spans="1:4" x14ac:dyDescent="0.3">
      <c r="A10" s="14" t="s">
        <v>11</v>
      </c>
      <c r="B10" s="18"/>
      <c r="C10" s="18"/>
      <c r="D10" s="18"/>
    </row>
    <row r="11" spans="1:4" x14ac:dyDescent="0.3">
      <c r="A11" s="14"/>
      <c r="B11" s="18"/>
      <c r="C11" s="18"/>
      <c r="D11" s="18"/>
    </row>
    <row r="12" spans="1:4" x14ac:dyDescent="0.3">
      <c r="A12" s="14" t="s">
        <v>10</v>
      </c>
      <c r="B12" s="55">
        <v>8000</v>
      </c>
      <c r="C12" s="18">
        <v>8000</v>
      </c>
      <c r="D12" s="18">
        <v>8000</v>
      </c>
    </row>
    <row r="13" spans="1:4" x14ac:dyDescent="0.3">
      <c r="A13" s="14"/>
      <c r="B13" s="18"/>
      <c r="C13" s="18"/>
      <c r="D13" s="18"/>
    </row>
    <row r="14" spans="1:4" x14ac:dyDescent="0.3">
      <c r="A14" s="14" t="s">
        <v>13</v>
      </c>
      <c r="B14" s="55">
        <v>78176.039999999994</v>
      </c>
      <c r="C14" s="55">
        <f>B16</f>
        <v>28745.539999999994</v>
      </c>
      <c r="D14" s="55">
        <f>C16</f>
        <v>44820.539999999994</v>
      </c>
    </row>
    <row r="15" spans="1:4" x14ac:dyDescent="0.3">
      <c r="A15" s="14"/>
      <c r="B15" s="18"/>
      <c r="C15" s="55"/>
      <c r="D15" s="55"/>
    </row>
    <row r="16" spans="1:4" x14ac:dyDescent="0.3">
      <c r="A16" s="14" t="s">
        <v>14</v>
      </c>
      <c r="B16" s="55">
        <f>B14+B8+B12</f>
        <v>28745.539999999994</v>
      </c>
      <c r="C16" s="55">
        <f>C14+C8+C12</f>
        <v>44820.539999999994</v>
      </c>
      <c r="D16" s="55">
        <f t="shared" ref="D16" si="1">D14+D8+D12</f>
        <v>-0.46000000000640284</v>
      </c>
    </row>
    <row r="17" spans="4:4" x14ac:dyDescent="0.3">
      <c r="D17" s="36"/>
    </row>
  </sheetData>
  <pageMargins left="0.7" right="0.7" top="0.75" bottom="0.75" header="0.3" footer="0.3"/>
  <pageSetup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BUDGHEAD</vt:lpstr>
      <vt:lpstr>Summary</vt:lpstr>
      <vt:lpstr>GENREV</vt:lpstr>
      <vt:lpstr>GENEXP</vt:lpstr>
      <vt:lpstr>R&amp;BSumm</vt:lpstr>
      <vt:lpstr>R&amp;B Rev</vt:lpstr>
      <vt:lpstr>R&amp;B Exp</vt:lpstr>
      <vt:lpstr>40 Cont</vt:lpstr>
      <vt:lpstr>50 Amb</vt:lpstr>
      <vt:lpstr>60 CT</vt:lpstr>
      <vt:lpstr>61 Cap</vt:lpstr>
      <vt:lpstr>62 UI</vt:lpstr>
      <vt:lpstr>64 E911</vt:lpstr>
      <vt:lpstr>65 PCED</vt:lpstr>
      <vt:lpstr>HS70</vt:lpstr>
      <vt:lpstr>GENREV!Print_Titles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BUDTEMPLATE</dc:title>
  <dc:creator>Phillips County</dc:creator>
  <cp:lastModifiedBy>Laura Schroetlin</cp:lastModifiedBy>
  <cp:lastPrinted>2020-12-02T18:44:10Z</cp:lastPrinted>
  <dcterms:created xsi:type="dcterms:W3CDTF">2002-09-18T17:35:31Z</dcterms:created>
  <dcterms:modified xsi:type="dcterms:W3CDTF">2020-12-02T19:18:04Z</dcterms:modified>
</cp:coreProperties>
</file>