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Departments\Clerk\"/>
    </mc:Choice>
  </mc:AlternateContent>
  <xr:revisionPtr revIDLastSave="0" documentId="8_{BF54BB4F-5826-4EE9-91A1-1ABA7E7917B8}" xr6:coauthVersionLast="47" xr6:coauthVersionMax="47" xr10:uidLastSave="{00000000-0000-0000-0000-000000000000}"/>
  <bookViews>
    <workbookView xWindow="-120" yWindow="-120" windowWidth="29040" windowHeight="15840"/>
  </bookViews>
  <sheets>
    <sheet name="CVR_Export_20231116101349" sheetId="1" r:id="rId1"/>
  </sheets>
  <calcPr calcId="0"/>
</workbook>
</file>

<file path=xl/calcChain.xml><?xml version="1.0" encoding="utf-8"?>
<calcChain xmlns="http://schemas.openxmlformats.org/spreadsheetml/2006/main">
  <c r="A5" i="1" l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A220" i="1"/>
  <c r="B220" i="1"/>
  <c r="C220" i="1"/>
  <c r="D220" i="1"/>
  <c r="E220" i="1"/>
  <c r="A221" i="1"/>
  <c r="B221" i="1"/>
  <c r="C221" i="1"/>
  <c r="D221" i="1"/>
  <c r="E221" i="1"/>
  <c r="A222" i="1"/>
  <c r="B222" i="1"/>
  <c r="C222" i="1"/>
  <c r="D222" i="1"/>
  <c r="E222" i="1"/>
  <c r="A223" i="1"/>
  <c r="B223" i="1"/>
  <c r="C223" i="1"/>
  <c r="D223" i="1"/>
  <c r="E223" i="1"/>
  <c r="A224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A228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A232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A236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A240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A244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A248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A252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A256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A260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A264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A268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A272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A276" i="1"/>
  <c r="B276" i="1"/>
  <c r="C276" i="1"/>
  <c r="D276" i="1"/>
  <c r="E276" i="1"/>
  <c r="A277" i="1"/>
  <c r="B277" i="1"/>
  <c r="C277" i="1"/>
  <c r="D277" i="1"/>
  <c r="E277" i="1"/>
  <c r="A278" i="1"/>
  <c r="B278" i="1"/>
  <c r="C278" i="1"/>
  <c r="D278" i="1"/>
  <c r="E278" i="1"/>
  <c r="A279" i="1"/>
  <c r="B279" i="1"/>
  <c r="C279" i="1"/>
  <c r="D279" i="1"/>
  <c r="E279" i="1"/>
  <c r="A280" i="1"/>
  <c r="B280" i="1"/>
  <c r="C280" i="1"/>
  <c r="D280" i="1"/>
  <c r="E280" i="1"/>
  <c r="A281" i="1"/>
  <c r="B281" i="1"/>
  <c r="C281" i="1"/>
  <c r="D281" i="1"/>
  <c r="E281" i="1"/>
  <c r="A282" i="1"/>
  <c r="B282" i="1"/>
  <c r="C282" i="1"/>
  <c r="D282" i="1"/>
  <c r="E282" i="1"/>
  <c r="A283" i="1"/>
  <c r="B283" i="1"/>
  <c r="C283" i="1"/>
  <c r="D283" i="1"/>
  <c r="E283" i="1"/>
  <c r="A284" i="1"/>
  <c r="B284" i="1"/>
  <c r="C284" i="1"/>
  <c r="D284" i="1"/>
  <c r="E284" i="1"/>
  <c r="A285" i="1"/>
  <c r="B285" i="1"/>
  <c r="C285" i="1"/>
  <c r="D285" i="1"/>
  <c r="E285" i="1"/>
  <c r="A286" i="1"/>
  <c r="B286" i="1"/>
  <c r="C286" i="1"/>
  <c r="D286" i="1"/>
  <c r="E286" i="1"/>
  <c r="A287" i="1"/>
  <c r="B287" i="1"/>
  <c r="C287" i="1"/>
  <c r="D287" i="1"/>
  <c r="E287" i="1"/>
  <c r="A288" i="1"/>
  <c r="B288" i="1"/>
  <c r="C288" i="1"/>
  <c r="D288" i="1"/>
  <c r="E288" i="1"/>
  <c r="A289" i="1"/>
  <c r="B289" i="1"/>
  <c r="C289" i="1"/>
  <c r="D289" i="1"/>
  <c r="E289" i="1"/>
  <c r="A290" i="1"/>
  <c r="B290" i="1"/>
  <c r="C290" i="1"/>
  <c r="D290" i="1"/>
  <c r="E290" i="1"/>
  <c r="A291" i="1"/>
  <c r="B291" i="1"/>
  <c r="C291" i="1"/>
  <c r="D291" i="1"/>
  <c r="E291" i="1"/>
  <c r="A292" i="1"/>
  <c r="B292" i="1"/>
  <c r="C292" i="1"/>
  <c r="D292" i="1"/>
  <c r="E292" i="1"/>
  <c r="A293" i="1"/>
  <c r="B293" i="1"/>
  <c r="C293" i="1"/>
  <c r="D293" i="1"/>
  <c r="E293" i="1"/>
  <c r="A294" i="1"/>
  <c r="B294" i="1"/>
  <c r="C294" i="1"/>
  <c r="D294" i="1"/>
  <c r="E294" i="1"/>
  <c r="A295" i="1"/>
  <c r="B295" i="1"/>
  <c r="C295" i="1"/>
  <c r="D295" i="1"/>
  <c r="E295" i="1"/>
  <c r="A296" i="1"/>
  <c r="B296" i="1"/>
  <c r="C296" i="1"/>
  <c r="D296" i="1"/>
  <c r="E296" i="1"/>
  <c r="A297" i="1"/>
  <c r="B297" i="1"/>
  <c r="C297" i="1"/>
  <c r="D297" i="1"/>
  <c r="E297" i="1"/>
  <c r="A298" i="1"/>
  <c r="B298" i="1"/>
  <c r="C298" i="1"/>
  <c r="D298" i="1"/>
  <c r="E298" i="1"/>
  <c r="A299" i="1"/>
  <c r="B299" i="1"/>
  <c r="C299" i="1"/>
  <c r="D299" i="1"/>
  <c r="E299" i="1"/>
  <c r="A300" i="1"/>
  <c r="B300" i="1"/>
  <c r="C300" i="1"/>
  <c r="D300" i="1"/>
  <c r="E300" i="1"/>
  <c r="A301" i="1"/>
  <c r="B301" i="1"/>
  <c r="C301" i="1"/>
  <c r="D301" i="1"/>
  <c r="E301" i="1"/>
  <c r="A302" i="1"/>
  <c r="B302" i="1"/>
  <c r="C302" i="1"/>
  <c r="D302" i="1"/>
  <c r="E302" i="1"/>
  <c r="A303" i="1"/>
  <c r="B303" i="1"/>
  <c r="C303" i="1"/>
  <c r="D303" i="1"/>
  <c r="E303" i="1"/>
  <c r="A304" i="1"/>
  <c r="B304" i="1"/>
  <c r="C304" i="1"/>
  <c r="D304" i="1"/>
  <c r="E304" i="1"/>
  <c r="A305" i="1"/>
  <c r="B305" i="1"/>
  <c r="C305" i="1"/>
  <c r="D305" i="1"/>
  <c r="E305" i="1"/>
  <c r="A306" i="1"/>
  <c r="B306" i="1"/>
  <c r="C306" i="1"/>
  <c r="D306" i="1"/>
  <c r="E306" i="1"/>
  <c r="A307" i="1"/>
  <c r="B307" i="1"/>
  <c r="C307" i="1"/>
  <c r="D307" i="1"/>
  <c r="E307" i="1"/>
  <c r="A308" i="1"/>
  <c r="B308" i="1"/>
  <c r="C308" i="1"/>
  <c r="D308" i="1"/>
  <c r="E308" i="1"/>
  <c r="A309" i="1"/>
  <c r="B309" i="1"/>
  <c r="C309" i="1"/>
  <c r="D309" i="1"/>
  <c r="E309" i="1"/>
  <c r="A310" i="1"/>
  <c r="B310" i="1"/>
  <c r="C310" i="1"/>
  <c r="D310" i="1"/>
  <c r="E310" i="1"/>
  <c r="A311" i="1"/>
  <c r="B311" i="1"/>
  <c r="C311" i="1"/>
  <c r="D311" i="1"/>
  <c r="E311" i="1"/>
  <c r="A312" i="1"/>
  <c r="B312" i="1"/>
  <c r="C312" i="1"/>
  <c r="D312" i="1"/>
  <c r="E312" i="1"/>
  <c r="A313" i="1"/>
  <c r="B313" i="1"/>
  <c r="C313" i="1"/>
  <c r="D313" i="1"/>
  <c r="E313" i="1"/>
  <c r="A314" i="1"/>
  <c r="B314" i="1"/>
  <c r="C314" i="1"/>
  <c r="D314" i="1"/>
  <c r="E314" i="1"/>
  <c r="A315" i="1"/>
  <c r="B315" i="1"/>
  <c r="C315" i="1"/>
  <c r="D315" i="1"/>
  <c r="E315" i="1"/>
  <c r="A316" i="1"/>
  <c r="B316" i="1"/>
  <c r="C316" i="1"/>
  <c r="D316" i="1"/>
  <c r="E316" i="1"/>
  <c r="A317" i="1"/>
  <c r="B317" i="1"/>
  <c r="C317" i="1"/>
  <c r="D317" i="1"/>
  <c r="E317" i="1"/>
  <c r="A318" i="1"/>
  <c r="B318" i="1"/>
  <c r="C318" i="1"/>
  <c r="D318" i="1"/>
  <c r="E318" i="1"/>
  <c r="A319" i="1"/>
  <c r="B319" i="1"/>
  <c r="C319" i="1"/>
  <c r="D319" i="1"/>
  <c r="E319" i="1"/>
  <c r="A320" i="1"/>
  <c r="B320" i="1"/>
  <c r="C320" i="1"/>
  <c r="D320" i="1"/>
  <c r="E320" i="1"/>
  <c r="A321" i="1"/>
  <c r="B321" i="1"/>
  <c r="C321" i="1"/>
  <c r="D321" i="1"/>
  <c r="E321" i="1"/>
  <c r="A322" i="1"/>
  <c r="B322" i="1"/>
  <c r="C322" i="1"/>
  <c r="D322" i="1"/>
  <c r="E322" i="1"/>
  <c r="A323" i="1"/>
  <c r="B323" i="1"/>
  <c r="C323" i="1"/>
  <c r="D323" i="1"/>
  <c r="E323" i="1"/>
  <c r="A324" i="1"/>
  <c r="B324" i="1"/>
  <c r="C324" i="1"/>
  <c r="D324" i="1"/>
  <c r="E324" i="1"/>
  <c r="A325" i="1"/>
  <c r="B325" i="1"/>
  <c r="C325" i="1"/>
  <c r="D325" i="1"/>
  <c r="E325" i="1"/>
  <c r="A326" i="1"/>
  <c r="B326" i="1"/>
  <c r="C326" i="1"/>
  <c r="D326" i="1"/>
  <c r="E326" i="1"/>
  <c r="A327" i="1"/>
  <c r="B327" i="1"/>
  <c r="C327" i="1"/>
  <c r="D327" i="1"/>
  <c r="E327" i="1"/>
  <c r="A328" i="1"/>
  <c r="B328" i="1"/>
  <c r="C328" i="1"/>
  <c r="D328" i="1"/>
  <c r="E328" i="1"/>
  <c r="A329" i="1"/>
  <c r="B329" i="1"/>
  <c r="C329" i="1"/>
  <c r="D329" i="1"/>
  <c r="E329" i="1"/>
  <c r="A330" i="1"/>
  <c r="B330" i="1"/>
  <c r="C330" i="1"/>
  <c r="D330" i="1"/>
  <c r="E330" i="1"/>
  <c r="A331" i="1"/>
  <c r="B331" i="1"/>
  <c r="C331" i="1"/>
  <c r="D331" i="1"/>
  <c r="E331" i="1"/>
  <c r="A332" i="1"/>
  <c r="B332" i="1"/>
  <c r="C332" i="1"/>
  <c r="D332" i="1"/>
  <c r="E332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A348" i="1"/>
  <c r="B348" i="1"/>
  <c r="C348" i="1"/>
  <c r="D348" i="1"/>
  <c r="E348" i="1"/>
  <c r="A349" i="1"/>
  <c r="B349" i="1"/>
  <c r="C349" i="1"/>
  <c r="D349" i="1"/>
  <c r="E349" i="1"/>
  <c r="A350" i="1"/>
  <c r="B350" i="1"/>
  <c r="C350" i="1"/>
  <c r="D350" i="1"/>
  <c r="E350" i="1"/>
  <c r="A351" i="1"/>
  <c r="B351" i="1"/>
  <c r="C351" i="1"/>
  <c r="D351" i="1"/>
  <c r="E351" i="1"/>
  <c r="A352" i="1"/>
  <c r="B352" i="1"/>
  <c r="C352" i="1"/>
  <c r="D352" i="1"/>
  <c r="E352" i="1"/>
  <c r="A353" i="1"/>
  <c r="B353" i="1"/>
  <c r="C353" i="1"/>
  <c r="D353" i="1"/>
  <c r="E353" i="1"/>
  <c r="A354" i="1"/>
  <c r="B354" i="1"/>
  <c r="C354" i="1"/>
  <c r="D354" i="1"/>
  <c r="E354" i="1"/>
  <c r="A355" i="1"/>
  <c r="B355" i="1"/>
  <c r="C355" i="1"/>
  <c r="D355" i="1"/>
  <c r="E355" i="1"/>
  <c r="A356" i="1"/>
  <c r="B356" i="1"/>
  <c r="C356" i="1"/>
  <c r="D356" i="1"/>
  <c r="E356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60" i="1"/>
  <c r="B360" i="1"/>
  <c r="C360" i="1"/>
  <c r="D360" i="1"/>
  <c r="E360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366" i="1"/>
  <c r="B366" i="1"/>
  <c r="C366" i="1"/>
  <c r="D366" i="1"/>
  <c r="E366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4" i="1"/>
  <c r="B384" i="1"/>
  <c r="C384" i="1"/>
  <c r="D384" i="1"/>
  <c r="E384" i="1"/>
  <c r="A385" i="1"/>
  <c r="B385" i="1"/>
  <c r="C385" i="1"/>
  <c r="D385" i="1"/>
  <c r="E385" i="1"/>
  <c r="A386" i="1"/>
  <c r="B386" i="1"/>
  <c r="C386" i="1"/>
  <c r="D386" i="1"/>
  <c r="E386" i="1"/>
  <c r="A387" i="1"/>
  <c r="B387" i="1"/>
  <c r="C387" i="1"/>
  <c r="D387" i="1"/>
  <c r="E387" i="1"/>
  <c r="A388" i="1"/>
  <c r="B388" i="1"/>
  <c r="C388" i="1"/>
  <c r="D388" i="1"/>
  <c r="E388" i="1"/>
  <c r="A389" i="1"/>
  <c r="B389" i="1"/>
  <c r="C389" i="1"/>
  <c r="D389" i="1"/>
  <c r="E389" i="1"/>
  <c r="A390" i="1"/>
  <c r="B390" i="1"/>
  <c r="C390" i="1"/>
  <c r="D390" i="1"/>
  <c r="E390" i="1"/>
  <c r="A391" i="1"/>
  <c r="B391" i="1"/>
  <c r="C391" i="1"/>
  <c r="D391" i="1"/>
  <c r="E391" i="1"/>
  <c r="A392" i="1"/>
  <c r="B392" i="1"/>
  <c r="C392" i="1"/>
  <c r="D392" i="1"/>
  <c r="E392" i="1"/>
  <c r="A393" i="1"/>
  <c r="B393" i="1"/>
  <c r="C393" i="1"/>
  <c r="D393" i="1"/>
  <c r="E393" i="1"/>
  <c r="A394" i="1"/>
  <c r="B394" i="1"/>
  <c r="C394" i="1"/>
  <c r="D394" i="1"/>
  <c r="E394" i="1"/>
  <c r="A395" i="1"/>
  <c r="B395" i="1"/>
  <c r="C395" i="1"/>
  <c r="D395" i="1"/>
  <c r="E395" i="1"/>
  <c r="A396" i="1"/>
  <c r="B396" i="1"/>
  <c r="C396" i="1"/>
  <c r="D396" i="1"/>
  <c r="E396" i="1"/>
  <c r="A397" i="1"/>
  <c r="B397" i="1"/>
  <c r="C397" i="1"/>
  <c r="D397" i="1"/>
  <c r="E397" i="1"/>
  <c r="A398" i="1"/>
  <c r="B398" i="1"/>
  <c r="C398" i="1"/>
  <c r="D398" i="1"/>
  <c r="E398" i="1"/>
  <c r="A399" i="1"/>
  <c r="B399" i="1"/>
  <c r="C399" i="1"/>
  <c r="D399" i="1"/>
  <c r="E399" i="1"/>
  <c r="A400" i="1"/>
  <c r="B400" i="1"/>
  <c r="C400" i="1"/>
  <c r="D400" i="1"/>
  <c r="E400" i="1"/>
  <c r="A401" i="1"/>
  <c r="B401" i="1"/>
  <c r="C401" i="1"/>
  <c r="D401" i="1"/>
  <c r="E401" i="1"/>
  <c r="A402" i="1"/>
  <c r="B402" i="1"/>
  <c r="C402" i="1"/>
  <c r="D402" i="1"/>
  <c r="E402" i="1"/>
  <c r="A403" i="1"/>
  <c r="B403" i="1"/>
  <c r="C403" i="1"/>
  <c r="D403" i="1"/>
  <c r="E403" i="1"/>
  <c r="A404" i="1"/>
  <c r="B404" i="1"/>
  <c r="C404" i="1"/>
  <c r="D404" i="1"/>
  <c r="E404" i="1"/>
  <c r="A405" i="1"/>
  <c r="B405" i="1"/>
  <c r="C405" i="1"/>
  <c r="D405" i="1"/>
  <c r="E405" i="1"/>
  <c r="A406" i="1"/>
  <c r="B406" i="1"/>
  <c r="C406" i="1"/>
  <c r="D406" i="1"/>
  <c r="E406" i="1"/>
  <c r="A407" i="1"/>
  <c r="B407" i="1"/>
  <c r="C407" i="1"/>
  <c r="D407" i="1"/>
  <c r="E407" i="1"/>
  <c r="A408" i="1"/>
  <c r="B408" i="1"/>
  <c r="C408" i="1"/>
  <c r="D408" i="1"/>
  <c r="E408" i="1"/>
  <c r="A409" i="1"/>
  <c r="B409" i="1"/>
  <c r="C409" i="1"/>
  <c r="D409" i="1"/>
  <c r="E409" i="1"/>
  <c r="A410" i="1"/>
  <c r="B410" i="1"/>
  <c r="C410" i="1"/>
  <c r="D410" i="1"/>
  <c r="E410" i="1"/>
  <c r="A411" i="1"/>
  <c r="B411" i="1"/>
  <c r="C411" i="1"/>
  <c r="D411" i="1"/>
  <c r="E411" i="1"/>
  <c r="A412" i="1"/>
  <c r="B412" i="1"/>
  <c r="C412" i="1"/>
  <c r="D412" i="1"/>
  <c r="E412" i="1"/>
  <c r="A413" i="1"/>
  <c r="B413" i="1"/>
  <c r="C413" i="1"/>
  <c r="D413" i="1"/>
  <c r="E413" i="1"/>
  <c r="A414" i="1"/>
  <c r="B414" i="1"/>
  <c r="C414" i="1"/>
  <c r="D414" i="1"/>
  <c r="E414" i="1"/>
  <c r="A415" i="1"/>
  <c r="B415" i="1"/>
  <c r="C415" i="1"/>
  <c r="D415" i="1"/>
  <c r="E415" i="1"/>
  <c r="A416" i="1"/>
  <c r="B416" i="1"/>
  <c r="C416" i="1"/>
  <c r="D416" i="1"/>
  <c r="E416" i="1"/>
  <c r="A417" i="1"/>
  <c r="B417" i="1"/>
  <c r="C417" i="1"/>
  <c r="D417" i="1"/>
  <c r="E417" i="1"/>
  <c r="A418" i="1"/>
  <c r="B418" i="1"/>
  <c r="C418" i="1"/>
  <c r="D418" i="1"/>
  <c r="E418" i="1"/>
  <c r="A419" i="1"/>
  <c r="B419" i="1"/>
  <c r="C419" i="1"/>
  <c r="D419" i="1"/>
  <c r="E419" i="1"/>
  <c r="A420" i="1"/>
  <c r="B420" i="1"/>
  <c r="C420" i="1"/>
  <c r="D420" i="1"/>
  <c r="E420" i="1"/>
  <c r="A421" i="1"/>
  <c r="B421" i="1"/>
  <c r="C421" i="1"/>
  <c r="D421" i="1"/>
  <c r="E421" i="1"/>
  <c r="A422" i="1"/>
  <c r="B422" i="1"/>
  <c r="C422" i="1"/>
  <c r="D422" i="1"/>
  <c r="E422" i="1"/>
  <c r="A423" i="1"/>
  <c r="B423" i="1"/>
  <c r="C423" i="1"/>
  <c r="D423" i="1"/>
  <c r="E423" i="1"/>
  <c r="A424" i="1"/>
  <c r="B424" i="1"/>
  <c r="C424" i="1"/>
  <c r="D424" i="1"/>
  <c r="E424" i="1"/>
  <c r="A425" i="1"/>
  <c r="B425" i="1"/>
  <c r="C425" i="1"/>
  <c r="D425" i="1"/>
  <c r="E425" i="1"/>
  <c r="A426" i="1"/>
  <c r="B426" i="1"/>
  <c r="C426" i="1"/>
  <c r="D426" i="1"/>
  <c r="E426" i="1"/>
  <c r="A427" i="1"/>
  <c r="B427" i="1"/>
  <c r="C427" i="1"/>
  <c r="D427" i="1"/>
  <c r="E427" i="1"/>
  <c r="A428" i="1"/>
  <c r="B428" i="1"/>
  <c r="C428" i="1"/>
  <c r="D428" i="1"/>
  <c r="E428" i="1"/>
  <c r="A429" i="1"/>
  <c r="B429" i="1"/>
  <c r="C429" i="1"/>
  <c r="D429" i="1"/>
  <c r="E429" i="1"/>
  <c r="A430" i="1"/>
  <c r="B430" i="1"/>
  <c r="C430" i="1"/>
  <c r="D430" i="1"/>
  <c r="E430" i="1"/>
  <c r="A431" i="1"/>
  <c r="B431" i="1"/>
  <c r="C431" i="1"/>
  <c r="D431" i="1"/>
  <c r="E431" i="1"/>
  <c r="A432" i="1"/>
  <c r="B432" i="1"/>
  <c r="C432" i="1"/>
  <c r="D432" i="1"/>
  <c r="E432" i="1"/>
  <c r="A433" i="1"/>
  <c r="B433" i="1"/>
  <c r="C433" i="1"/>
  <c r="D433" i="1"/>
  <c r="E433" i="1"/>
  <c r="A434" i="1"/>
  <c r="B434" i="1"/>
  <c r="C434" i="1"/>
  <c r="D434" i="1"/>
  <c r="E434" i="1"/>
  <c r="A435" i="1"/>
  <c r="B435" i="1"/>
  <c r="C435" i="1"/>
  <c r="D435" i="1"/>
  <c r="E435" i="1"/>
  <c r="A436" i="1"/>
  <c r="B436" i="1"/>
  <c r="C436" i="1"/>
  <c r="D436" i="1"/>
  <c r="E436" i="1"/>
  <c r="A437" i="1"/>
  <c r="B437" i="1"/>
  <c r="C437" i="1"/>
  <c r="D437" i="1"/>
  <c r="E437" i="1"/>
  <c r="A438" i="1"/>
  <c r="B438" i="1"/>
  <c r="C438" i="1"/>
  <c r="D438" i="1"/>
  <c r="E438" i="1"/>
  <c r="A439" i="1"/>
  <c r="B439" i="1"/>
  <c r="C439" i="1"/>
  <c r="D439" i="1"/>
  <c r="E439" i="1"/>
  <c r="A440" i="1"/>
  <c r="B440" i="1"/>
  <c r="C440" i="1"/>
  <c r="D440" i="1"/>
  <c r="E440" i="1"/>
  <c r="A441" i="1"/>
  <c r="B441" i="1"/>
  <c r="C441" i="1"/>
  <c r="D441" i="1"/>
  <c r="E441" i="1"/>
  <c r="A442" i="1"/>
  <c r="B442" i="1"/>
  <c r="C442" i="1"/>
  <c r="D442" i="1"/>
  <c r="E442" i="1"/>
  <c r="A443" i="1"/>
  <c r="B443" i="1"/>
  <c r="C443" i="1"/>
  <c r="D443" i="1"/>
  <c r="E443" i="1"/>
  <c r="A444" i="1"/>
  <c r="B444" i="1"/>
  <c r="C444" i="1"/>
  <c r="D444" i="1"/>
  <c r="E444" i="1"/>
  <c r="A445" i="1"/>
  <c r="B445" i="1"/>
  <c r="C445" i="1"/>
  <c r="D445" i="1"/>
  <c r="E445" i="1"/>
  <c r="A446" i="1"/>
  <c r="B446" i="1"/>
  <c r="C446" i="1"/>
  <c r="D446" i="1"/>
  <c r="E446" i="1"/>
  <c r="A447" i="1"/>
  <c r="B447" i="1"/>
  <c r="C447" i="1"/>
  <c r="D447" i="1"/>
  <c r="E447" i="1"/>
  <c r="A448" i="1"/>
  <c r="B448" i="1"/>
  <c r="C448" i="1"/>
  <c r="D448" i="1"/>
  <c r="E448" i="1"/>
  <c r="A449" i="1"/>
  <c r="B449" i="1"/>
  <c r="C449" i="1"/>
  <c r="D449" i="1"/>
  <c r="E449" i="1"/>
  <c r="A450" i="1"/>
  <c r="B450" i="1"/>
  <c r="C450" i="1"/>
  <c r="D450" i="1"/>
  <c r="E450" i="1"/>
  <c r="A451" i="1"/>
  <c r="B451" i="1"/>
  <c r="C451" i="1"/>
  <c r="D451" i="1"/>
  <c r="E451" i="1"/>
  <c r="A452" i="1"/>
  <c r="B452" i="1"/>
  <c r="C452" i="1"/>
  <c r="D452" i="1"/>
  <c r="E452" i="1"/>
  <c r="A453" i="1"/>
  <c r="B453" i="1"/>
  <c r="C453" i="1"/>
  <c r="D453" i="1"/>
  <c r="E453" i="1"/>
  <c r="A454" i="1"/>
  <c r="B454" i="1"/>
  <c r="C454" i="1"/>
  <c r="D454" i="1"/>
  <c r="E454" i="1"/>
  <c r="A455" i="1"/>
  <c r="B455" i="1"/>
  <c r="C455" i="1"/>
  <c r="D455" i="1"/>
  <c r="E455" i="1"/>
  <c r="A456" i="1"/>
  <c r="B456" i="1"/>
  <c r="C456" i="1"/>
  <c r="D456" i="1"/>
  <c r="E456" i="1"/>
  <c r="A457" i="1"/>
  <c r="B457" i="1"/>
  <c r="C457" i="1"/>
  <c r="D457" i="1"/>
  <c r="E457" i="1"/>
  <c r="A458" i="1"/>
  <c r="B458" i="1"/>
  <c r="C458" i="1"/>
  <c r="D458" i="1"/>
  <c r="E458" i="1"/>
  <c r="A459" i="1"/>
  <c r="B459" i="1"/>
  <c r="C459" i="1"/>
  <c r="D459" i="1"/>
  <c r="E459" i="1"/>
  <c r="A460" i="1"/>
  <c r="B460" i="1"/>
  <c r="C460" i="1"/>
  <c r="D460" i="1"/>
  <c r="E460" i="1"/>
  <c r="A461" i="1"/>
  <c r="B461" i="1"/>
  <c r="C461" i="1"/>
  <c r="D461" i="1"/>
  <c r="E461" i="1"/>
  <c r="A462" i="1"/>
  <c r="B462" i="1"/>
  <c r="C462" i="1"/>
  <c r="D462" i="1"/>
  <c r="E462" i="1"/>
  <c r="A463" i="1"/>
  <c r="B463" i="1"/>
  <c r="C463" i="1"/>
  <c r="D463" i="1"/>
  <c r="E463" i="1"/>
  <c r="A464" i="1"/>
  <c r="B464" i="1"/>
  <c r="C464" i="1"/>
  <c r="D464" i="1"/>
  <c r="E464" i="1"/>
  <c r="A465" i="1"/>
  <c r="B465" i="1"/>
  <c r="C465" i="1"/>
  <c r="D465" i="1"/>
  <c r="E465" i="1"/>
  <c r="A466" i="1"/>
  <c r="B466" i="1"/>
  <c r="C466" i="1"/>
  <c r="D466" i="1"/>
  <c r="E466" i="1"/>
  <c r="A467" i="1"/>
  <c r="B467" i="1"/>
  <c r="C467" i="1"/>
  <c r="D467" i="1"/>
  <c r="E467" i="1"/>
  <c r="A468" i="1"/>
  <c r="B468" i="1"/>
  <c r="C468" i="1"/>
  <c r="D468" i="1"/>
  <c r="E468" i="1"/>
  <c r="A469" i="1"/>
  <c r="B469" i="1"/>
  <c r="C469" i="1"/>
  <c r="D469" i="1"/>
  <c r="E469" i="1"/>
  <c r="A470" i="1"/>
  <c r="B470" i="1"/>
  <c r="C470" i="1"/>
  <c r="D470" i="1"/>
  <c r="E470" i="1"/>
  <c r="A471" i="1"/>
  <c r="B471" i="1"/>
  <c r="C471" i="1"/>
  <c r="D471" i="1"/>
  <c r="E471" i="1"/>
  <c r="A472" i="1"/>
  <c r="B472" i="1"/>
  <c r="C472" i="1"/>
  <c r="D472" i="1"/>
  <c r="E472" i="1"/>
  <c r="A473" i="1"/>
  <c r="B473" i="1"/>
  <c r="C473" i="1"/>
  <c r="D473" i="1"/>
  <c r="E473" i="1"/>
  <c r="A474" i="1"/>
  <c r="B474" i="1"/>
  <c r="C474" i="1"/>
  <c r="D474" i="1"/>
  <c r="E474" i="1"/>
  <c r="A475" i="1"/>
  <c r="B475" i="1"/>
  <c r="C475" i="1"/>
  <c r="D475" i="1"/>
  <c r="E475" i="1"/>
  <c r="A476" i="1"/>
  <c r="B476" i="1"/>
  <c r="C476" i="1"/>
  <c r="D476" i="1"/>
  <c r="E476" i="1"/>
  <c r="A477" i="1"/>
  <c r="B477" i="1"/>
  <c r="C477" i="1"/>
  <c r="D477" i="1"/>
  <c r="E477" i="1"/>
  <c r="A478" i="1"/>
  <c r="B478" i="1"/>
  <c r="C478" i="1"/>
  <c r="D478" i="1"/>
  <c r="E478" i="1"/>
  <c r="A479" i="1"/>
  <c r="B479" i="1"/>
  <c r="C479" i="1"/>
  <c r="D479" i="1"/>
  <c r="E479" i="1"/>
  <c r="A480" i="1"/>
  <c r="B480" i="1"/>
  <c r="C480" i="1"/>
  <c r="D480" i="1"/>
  <c r="E480" i="1"/>
  <c r="A481" i="1"/>
  <c r="B481" i="1"/>
  <c r="C481" i="1"/>
  <c r="D481" i="1"/>
  <c r="E481" i="1"/>
  <c r="A482" i="1"/>
  <c r="B482" i="1"/>
  <c r="C482" i="1"/>
  <c r="D482" i="1"/>
  <c r="E482" i="1"/>
  <c r="A483" i="1"/>
  <c r="B483" i="1"/>
  <c r="C483" i="1"/>
  <c r="D483" i="1"/>
  <c r="E483" i="1"/>
  <c r="A484" i="1"/>
  <c r="B484" i="1"/>
  <c r="C484" i="1"/>
  <c r="D484" i="1"/>
  <c r="E484" i="1"/>
  <c r="A485" i="1"/>
  <c r="B485" i="1"/>
  <c r="C485" i="1"/>
  <c r="D485" i="1"/>
  <c r="E485" i="1"/>
  <c r="A486" i="1"/>
  <c r="B486" i="1"/>
  <c r="C486" i="1"/>
  <c r="D486" i="1"/>
  <c r="E486" i="1"/>
  <c r="A487" i="1"/>
  <c r="B487" i="1"/>
  <c r="C487" i="1"/>
  <c r="D487" i="1"/>
  <c r="E487" i="1"/>
  <c r="A488" i="1"/>
  <c r="B488" i="1"/>
  <c r="C488" i="1"/>
  <c r="D488" i="1"/>
  <c r="E488" i="1"/>
  <c r="A489" i="1"/>
  <c r="B489" i="1"/>
  <c r="C489" i="1"/>
  <c r="D489" i="1"/>
  <c r="E489" i="1"/>
  <c r="A490" i="1"/>
  <c r="B490" i="1"/>
  <c r="C490" i="1"/>
  <c r="D490" i="1"/>
  <c r="E490" i="1"/>
  <c r="A491" i="1"/>
  <c r="B491" i="1"/>
  <c r="C491" i="1"/>
  <c r="D491" i="1"/>
  <c r="E491" i="1"/>
  <c r="A492" i="1"/>
  <c r="B492" i="1"/>
  <c r="C492" i="1"/>
  <c r="D492" i="1"/>
  <c r="E492" i="1"/>
  <c r="A493" i="1"/>
  <c r="B493" i="1"/>
  <c r="C493" i="1"/>
  <c r="D493" i="1"/>
  <c r="E493" i="1"/>
  <c r="A494" i="1"/>
  <c r="B494" i="1"/>
  <c r="C494" i="1"/>
  <c r="D494" i="1"/>
  <c r="E494" i="1"/>
  <c r="A495" i="1"/>
  <c r="B495" i="1"/>
  <c r="C495" i="1"/>
  <c r="D495" i="1"/>
  <c r="E495" i="1"/>
  <c r="A496" i="1"/>
  <c r="B496" i="1"/>
  <c r="C496" i="1"/>
  <c r="D496" i="1"/>
  <c r="E496" i="1"/>
  <c r="A497" i="1"/>
  <c r="B497" i="1"/>
  <c r="C497" i="1"/>
  <c r="D497" i="1"/>
  <c r="E497" i="1"/>
  <c r="A498" i="1"/>
  <c r="B498" i="1"/>
  <c r="C498" i="1"/>
  <c r="D498" i="1"/>
  <c r="E498" i="1"/>
  <c r="A499" i="1"/>
  <c r="B499" i="1"/>
  <c r="C499" i="1"/>
  <c r="D499" i="1"/>
  <c r="E499" i="1"/>
  <c r="A500" i="1"/>
  <c r="B500" i="1"/>
  <c r="C500" i="1"/>
  <c r="D500" i="1"/>
  <c r="E500" i="1"/>
  <c r="A501" i="1"/>
  <c r="B501" i="1"/>
  <c r="C501" i="1"/>
  <c r="D501" i="1"/>
  <c r="E501" i="1"/>
  <c r="A502" i="1"/>
  <c r="B502" i="1"/>
  <c r="C502" i="1"/>
  <c r="D502" i="1"/>
  <c r="E502" i="1"/>
  <c r="A503" i="1"/>
  <c r="B503" i="1"/>
  <c r="C503" i="1"/>
  <c r="D503" i="1"/>
  <c r="E503" i="1"/>
  <c r="A504" i="1"/>
  <c r="B504" i="1"/>
  <c r="C504" i="1"/>
  <c r="D504" i="1"/>
  <c r="E504" i="1"/>
  <c r="A505" i="1"/>
  <c r="B505" i="1"/>
  <c r="C505" i="1"/>
  <c r="D505" i="1"/>
  <c r="E505" i="1"/>
  <c r="A506" i="1"/>
  <c r="B506" i="1"/>
  <c r="C506" i="1"/>
  <c r="D506" i="1"/>
  <c r="E506" i="1"/>
  <c r="A507" i="1"/>
  <c r="B507" i="1"/>
  <c r="C507" i="1"/>
  <c r="D507" i="1"/>
  <c r="E507" i="1"/>
  <c r="A508" i="1"/>
  <c r="B508" i="1"/>
  <c r="C508" i="1"/>
  <c r="D508" i="1"/>
  <c r="E508" i="1"/>
  <c r="A509" i="1"/>
  <c r="B509" i="1"/>
  <c r="C509" i="1"/>
  <c r="D509" i="1"/>
  <c r="E509" i="1"/>
  <c r="A510" i="1"/>
  <c r="B510" i="1"/>
  <c r="C510" i="1"/>
  <c r="D510" i="1"/>
  <c r="E510" i="1"/>
  <c r="A511" i="1"/>
  <c r="B511" i="1"/>
  <c r="C511" i="1"/>
  <c r="D511" i="1"/>
  <c r="E511" i="1"/>
  <c r="A512" i="1"/>
  <c r="B512" i="1"/>
  <c r="C512" i="1"/>
  <c r="D512" i="1"/>
  <c r="E512" i="1"/>
  <c r="A513" i="1"/>
  <c r="B513" i="1"/>
  <c r="C513" i="1"/>
  <c r="D513" i="1"/>
  <c r="E513" i="1"/>
  <c r="A514" i="1"/>
  <c r="B514" i="1"/>
  <c r="C514" i="1"/>
  <c r="D514" i="1"/>
  <c r="E514" i="1"/>
  <c r="A515" i="1"/>
  <c r="B515" i="1"/>
  <c r="C515" i="1"/>
  <c r="D515" i="1"/>
  <c r="E515" i="1"/>
  <c r="A516" i="1"/>
  <c r="B516" i="1"/>
  <c r="C516" i="1"/>
  <c r="D516" i="1"/>
  <c r="E516" i="1"/>
  <c r="A517" i="1"/>
  <c r="B517" i="1"/>
  <c r="C517" i="1"/>
  <c r="D517" i="1"/>
  <c r="E517" i="1"/>
  <c r="A518" i="1"/>
  <c r="B518" i="1"/>
  <c r="C518" i="1"/>
  <c r="D518" i="1"/>
  <c r="E518" i="1"/>
  <c r="A519" i="1"/>
  <c r="B519" i="1"/>
  <c r="C519" i="1"/>
  <c r="D519" i="1"/>
  <c r="E519" i="1"/>
  <c r="A520" i="1"/>
  <c r="B520" i="1"/>
  <c r="C520" i="1"/>
  <c r="D520" i="1"/>
  <c r="E520" i="1"/>
  <c r="A521" i="1"/>
  <c r="B521" i="1"/>
  <c r="C521" i="1"/>
  <c r="D521" i="1"/>
  <c r="E521" i="1"/>
  <c r="A522" i="1"/>
  <c r="B522" i="1"/>
  <c r="C522" i="1"/>
  <c r="D522" i="1"/>
  <c r="E522" i="1"/>
  <c r="A523" i="1"/>
  <c r="B523" i="1"/>
  <c r="C523" i="1"/>
  <c r="D523" i="1"/>
  <c r="E523" i="1"/>
  <c r="A524" i="1"/>
  <c r="B524" i="1"/>
  <c r="C524" i="1"/>
  <c r="D524" i="1"/>
  <c r="E524" i="1"/>
  <c r="A525" i="1"/>
  <c r="B525" i="1"/>
  <c r="C525" i="1"/>
  <c r="D525" i="1"/>
  <c r="E525" i="1"/>
  <c r="A526" i="1"/>
  <c r="B526" i="1"/>
  <c r="C526" i="1"/>
  <c r="D526" i="1"/>
  <c r="E526" i="1"/>
  <c r="A527" i="1"/>
  <c r="B527" i="1"/>
  <c r="C527" i="1"/>
  <c r="D527" i="1"/>
  <c r="E527" i="1"/>
  <c r="A528" i="1"/>
  <c r="B528" i="1"/>
  <c r="C528" i="1"/>
  <c r="D528" i="1"/>
  <c r="E528" i="1"/>
  <c r="A529" i="1"/>
  <c r="B529" i="1"/>
  <c r="C529" i="1"/>
  <c r="D529" i="1"/>
  <c r="E529" i="1"/>
  <c r="A530" i="1"/>
  <c r="B530" i="1"/>
  <c r="C530" i="1"/>
  <c r="D530" i="1"/>
  <c r="E530" i="1"/>
  <c r="A531" i="1"/>
  <c r="B531" i="1"/>
  <c r="C531" i="1"/>
  <c r="D531" i="1"/>
  <c r="E531" i="1"/>
  <c r="A532" i="1"/>
  <c r="B532" i="1"/>
  <c r="C532" i="1"/>
  <c r="D532" i="1"/>
  <c r="E532" i="1"/>
  <c r="A533" i="1"/>
  <c r="B533" i="1"/>
  <c r="C533" i="1"/>
  <c r="D533" i="1"/>
  <c r="E533" i="1"/>
  <c r="A534" i="1"/>
  <c r="B534" i="1"/>
  <c r="C534" i="1"/>
  <c r="D534" i="1"/>
  <c r="E534" i="1"/>
  <c r="A535" i="1"/>
  <c r="B535" i="1"/>
  <c r="C535" i="1"/>
  <c r="D535" i="1"/>
  <c r="E535" i="1"/>
  <c r="A536" i="1"/>
  <c r="B536" i="1"/>
  <c r="C536" i="1"/>
  <c r="D536" i="1"/>
  <c r="E536" i="1"/>
  <c r="A537" i="1"/>
  <c r="B537" i="1"/>
  <c r="C537" i="1"/>
  <c r="D537" i="1"/>
  <c r="E537" i="1"/>
  <c r="A538" i="1"/>
  <c r="B538" i="1"/>
  <c r="C538" i="1"/>
  <c r="D538" i="1"/>
  <c r="E538" i="1"/>
  <c r="A539" i="1"/>
  <c r="B539" i="1"/>
  <c r="C539" i="1"/>
  <c r="D539" i="1"/>
  <c r="E539" i="1"/>
  <c r="A540" i="1"/>
  <c r="B540" i="1"/>
  <c r="C540" i="1"/>
  <c r="D540" i="1"/>
  <c r="E540" i="1"/>
  <c r="A541" i="1"/>
  <c r="B541" i="1"/>
  <c r="C541" i="1"/>
  <c r="D541" i="1"/>
  <c r="E541" i="1"/>
  <c r="A542" i="1"/>
  <c r="B542" i="1"/>
  <c r="C542" i="1"/>
  <c r="D542" i="1"/>
  <c r="E542" i="1"/>
  <c r="A543" i="1"/>
  <c r="B543" i="1"/>
  <c r="C543" i="1"/>
  <c r="D543" i="1"/>
  <c r="E543" i="1"/>
  <c r="A544" i="1"/>
  <c r="B544" i="1"/>
  <c r="C544" i="1"/>
  <c r="D544" i="1"/>
  <c r="E544" i="1"/>
  <c r="A545" i="1"/>
  <c r="B545" i="1"/>
  <c r="C545" i="1"/>
  <c r="D545" i="1"/>
  <c r="E545" i="1"/>
  <c r="A546" i="1"/>
  <c r="B546" i="1"/>
  <c r="C546" i="1"/>
  <c r="D546" i="1"/>
  <c r="E546" i="1"/>
  <c r="A547" i="1"/>
  <c r="B547" i="1"/>
  <c r="C547" i="1"/>
  <c r="D547" i="1"/>
  <c r="E547" i="1"/>
  <c r="A548" i="1"/>
  <c r="B548" i="1"/>
  <c r="C548" i="1"/>
  <c r="D548" i="1"/>
  <c r="E548" i="1"/>
  <c r="A549" i="1"/>
  <c r="B549" i="1"/>
  <c r="C549" i="1"/>
  <c r="D549" i="1"/>
  <c r="E549" i="1"/>
  <c r="A550" i="1"/>
  <c r="B550" i="1"/>
  <c r="C550" i="1"/>
  <c r="D550" i="1"/>
  <c r="E550" i="1"/>
  <c r="A551" i="1"/>
  <c r="B551" i="1"/>
  <c r="C551" i="1"/>
  <c r="D551" i="1"/>
  <c r="E551" i="1"/>
  <c r="A552" i="1"/>
  <c r="B552" i="1"/>
  <c r="C552" i="1"/>
  <c r="D552" i="1"/>
  <c r="E552" i="1"/>
  <c r="A553" i="1"/>
  <c r="B553" i="1"/>
  <c r="C553" i="1"/>
  <c r="D553" i="1"/>
  <c r="E553" i="1"/>
  <c r="A554" i="1"/>
  <c r="B554" i="1"/>
  <c r="C554" i="1"/>
  <c r="D554" i="1"/>
  <c r="E554" i="1"/>
  <c r="A555" i="1"/>
  <c r="B555" i="1"/>
  <c r="C555" i="1"/>
  <c r="D555" i="1"/>
  <c r="E555" i="1"/>
  <c r="A556" i="1"/>
  <c r="B556" i="1"/>
  <c r="C556" i="1"/>
  <c r="D556" i="1"/>
  <c r="E556" i="1"/>
  <c r="A557" i="1"/>
  <c r="B557" i="1"/>
  <c r="C557" i="1"/>
  <c r="D557" i="1"/>
  <c r="E557" i="1"/>
  <c r="A558" i="1"/>
  <c r="B558" i="1"/>
  <c r="C558" i="1"/>
  <c r="D558" i="1"/>
  <c r="E558" i="1"/>
  <c r="A559" i="1"/>
  <c r="B559" i="1"/>
  <c r="C559" i="1"/>
  <c r="D559" i="1"/>
  <c r="E559" i="1"/>
  <c r="A560" i="1"/>
  <c r="B560" i="1"/>
  <c r="C560" i="1"/>
  <c r="D560" i="1"/>
  <c r="E560" i="1"/>
  <c r="A561" i="1"/>
  <c r="B561" i="1"/>
  <c r="C561" i="1"/>
  <c r="D561" i="1"/>
  <c r="E561" i="1"/>
  <c r="A562" i="1"/>
  <c r="B562" i="1"/>
  <c r="C562" i="1"/>
  <c r="D562" i="1"/>
  <c r="E562" i="1"/>
  <c r="A563" i="1"/>
  <c r="B563" i="1"/>
  <c r="C563" i="1"/>
  <c r="D563" i="1"/>
  <c r="E563" i="1"/>
  <c r="A564" i="1"/>
  <c r="B564" i="1"/>
  <c r="C564" i="1"/>
  <c r="D564" i="1"/>
  <c r="E564" i="1"/>
  <c r="A565" i="1"/>
  <c r="B565" i="1"/>
  <c r="C565" i="1"/>
  <c r="D565" i="1"/>
  <c r="E565" i="1"/>
  <c r="A566" i="1"/>
  <c r="B566" i="1"/>
  <c r="C566" i="1"/>
  <c r="D566" i="1"/>
  <c r="E566" i="1"/>
  <c r="A567" i="1"/>
  <c r="B567" i="1"/>
  <c r="C567" i="1"/>
  <c r="D567" i="1"/>
  <c r="E567" i="1"/>
  <c r="A568" i="1"/>
  <c r="B568" i="1"/>
  <c r="C568" i="1"/>
  <c r="D568" i="1"/>
  <c r="E568" i="1"/>
  <c r="A569" i="1"/>
  <c r="B569" i="1"/>
  <c r="C569" i="1"/>
  <c r="D569" i="1"/>
  <c r="E569" i="1"/>
  <c r="A570" i="1"/>
  <c r="B570" i="1"/>
  <c r="C570" i="1"/>
  <c r="D570" i="1"/>
  <c r="E570" i="1"/>
  <c r="A571" i="1"/>
  <c r="B571" i="1"/>
  <c r="C571" i="1"/>
  <c r="D571" i="1"/>
  <c r="E571" i="1"/>
  <c r="A572" i="1"/>
  <c r="B572" i="1"/>
  <c r="C572" i="1"/>
  <c r="D572" i="1"/>
  <c r="E572" i="1"/>
  <c r="A573" i="1"/>
  <c r="B573" i="1"/>
  <c r="C573" i="1"/>
  <c r="D573" i="1"/>
  <c r="E573" i="1"/>
  <c r="A574" i="1"/>
  <c r="B574" i="1"/>
  <c r="C574" i="1"/>
  <c r="D574" i="1"/>
  <c r="E574" i="1"/>
  <c r="A575" i="1"/>
  <c r="B575" i="1"/>
  <c r="C575" i="1"/>
  <c r="D575" i="1"/>
  <c r="E575" i="1"/>
  <c r="A576" i="1"/>
  <c r="B576" i="1"/>
  <c r="C576" i="1"/>
  <c r="D576" i="1"/>
  <c r="E576" i="1"/>
  <c r="A577" i="1"/>
  <c r="B577" i="1"/>
  <c r="C577" i="1"/>
  <c r="D577" i="1"/>
  <c r="E577" i="1"/>
  <c r="A578" i="1"/>
  <c r="B578" i="1"/>
  <c r="C578" i="1"/>
  <c r="D578" i="1"/>
  <c r="E578" i="1"/>
  <c r="A579" i="1"/>
  <c r="B579" i="1"/>
  <c r="C579" i="1"/>
  <c r="D579" i="1"/>
  <c r="E579" i="1"/>
  <c r="A580" i="1"/>
  <c r="B580" i="1"/>
  <c r="C580" i="1"/>
  <c r="D580" i="1"/>
  <c r="E580" i="1"/>
  <c r="A581" i="1"/>
  <c r="B581" i="1"/>
  <c r="C581" i="1"/>
  <c r="D581" i="1"/>
  <c r="E581" i="1"/>
  <c r="A582" i="1"/>
  <c r="B582" i="1"/>
  <c r="C582" i="1"/>
  <c r="D582" i="1"/>
  <c r="E582" i="1"/>
  <c r="A583" i="1"/>
  <c r="B583" i="1"/>
  <c r="C583" i="1"/>
  <c r="D583" i="1"/>
  <c r="E583" i="1"/>
  <c r="A584" i="1"/>
  <c r="B584" i="1"/>
  <c r="C584" i="1"/>
  <c r="D584" i="1"/>
  <c r="E584" i="1"/>
  <c r="A585" i="1"/>
  <c r="B585" i="1"/>
  <c r="C585" i="1"/>
  <c r="D585" i="1"/>
  <c r="E585" i="1"/>
  <c r="A586" i="1"/>
  <c r="B586" i="1"/>
  <c r="C586" i="1"/>
  <c r="D586" i="1"/>
  <c r="E586" i="1"/>
  <c r="A587" i="1"/>
  <c r="B587" i="1"/>
  <c r="C587" i="1"/>
  <c r="D587" i="1"/>
  <c r="E587" i="1"/>
  <c r="A588" i="1"/>
  <c r="B588" i="1"/>
  <c r="C588" i="1"/>
  <c r="D588" i="1"/>
  <c r="E588" i="1"/>
  <c r="A589" i="1"/>
  <c r="B589" i="1"/>
  <c r="C589" i="1"/>
  <c r="D589" i="1"/>
  <c r="E589" i="1"/>
  <c r="A590" i="1"/>
  <c r="B590" i="1"/>
  <c r="C590" i="1"/>
  <c r="D590" i="1"/>
  <c r="E590" i="1"/>
  <c r="A591" i="1"/>
  <c r="B591" i="1"/>
  <c r="C591" i="1"/>
  <c r="D591" i="1"/>
  <c r="E591" i="1"/>
  <c r="A592" i="1"/>
  <c r="B592" i="1"/>
  <c r="C592" i="1"/>
  <c r="D592" i="1"/>
  <c r="E592" i="1"/>
  <c r="A593" i="1"/>
  <c r="B593" i="1"/>
  <c r="C593" i="1"/>
  <c r="D593" i="1"/>
  <c r="E593" i="1"/>
  <c r="A594" i="1"/>
  <c r="B594" i="1"/>
  <c r="C594" i="1"/>
  <c r="D594" i="1"/>
  <c r="E594" i="1"/>
  <c r="A595" i="1"/>
  <c r="B595" i="1"/>
  <c r="C595" i="1"/>
  <c r="D595" i="1"/>
  <c r="E595" i="1"/>
  <c r="A596" i="1"/>
  <c r="B596" i="1"/>
  <c r="C596" i="1"/>
  <c r="D596" i="1"/>
  <c r="E596" i="1"/>
  <c r="A597" i="1"/>
  <c r="B597" i="1"/>
  <c r="C597" i="1"/>
  <c r="D597" i="1"/>
  <c r="E597" i="1"/>
  <c r="A598" i="1"/>
  <c r="B598" i="1"/>
  <c r="C598" i="1"/>
  <c r="D598" i="1"/>
  <c r="E598" i="1"/>
  <c r="A599" i="1"/>
  <c r="B599" i="1"/>
  <c r="C599" i="1"/>
  <c r="D599" i="1"/>
  <c r="E599" i="1"/>
  <c r="A600" i="1"/>
  <c r="B600" i="1"/>
  <c r="C600" i="1"/>
  <c r="D600" i="1"/>
  <c r="E600" i="1"/>
  <c r="A601" i="1"/>
  <c r="B601" i="1"/>
  <c r="C601" i="1"/>
  <c r="D601" i="1"/>
  <c r="E601" i="1"/>
  <c r="A602" i="1"/>
  <c r="B602" i="1"/>
  <c r="C602" i="1"/>
  <c r="D602" i="1"/>
  <c r="E602" i="1"/>
  <c r="A603" i="1"/>
  <c r="B603" i="1"/>
  <c r="C603" i="1"/>
  <c r="D603" i="1"/>
  <c r="E603" i="1"/>
  <c r="A604" i="1"/>
  <c r="B604" i="1"/>
  <c r="C604" i="1"/>
  <c r="D604" i="1"/>
  <c r="E604" i="1"/>
  <c r="A605" i="1"/>
  <c r="B605" i="1"/>
  <c r="C605" i="1"/>
  <c r="D605" i="1"/>
  <c r="E605" i="1"/>
  <c r="A606" i="1"/>
  <c r="B606" i="1"/>
  <c r="C606" i="1"/>
  <c r="D606" i="1"/>
  <c r="E606" i="1"/>
  <c r="A607" i="1"/>
  <c r="B607" i="1"/>
  <c r="C607" i="1"/>
  <c r="D607" i="1"/>
  <c r="E607" i="1"/>
  <c r="A608" i="1"/>
  <c r="B608" i="1"/>
  <c r="C608" i="1"/>
  <c r="D608" i="1"/>
  <c r="E608" i="1"/>
  <c r="A609" i="1"/>
  <c r="B609" i="1"/>
  <c r="C609" i="1"/>
  <c r="D609" i="1"/>
  <c r="E609" i="1"/>
  <c r="A610" i="1"/>
  <c r="B610" i="1"/>
  <c r="C610" i="1"/>
  <c r="D610" i="1"/>
  <c r="E610" i="1"/>
  <c r="A611" i="1"/>
  <c r="B611" i="1"/>
  <c r="C611" i="1"/>
  <c r="D611" i="1"/>
  <c r="E611" i="1"/>
  <c r="A612" i="1"/>
  <c r="B612" i="1"/>
  <c r="C612" i="1"/>
  <c r="D612" i="1"/>
  <c r="E612" i="1"/>
  <c r="A613" i="1"/>
  <c r="B613" i="1"/>
  <c r="C613" i="1"/>
  <c r="D613" i="1"/>
  <c r="E613" i="1"/>
  <c r="A614" i="1"/>
  <c r="B614" i="1"/>
  <c r="C614" i="1"/>
  <c r="D614" i="1"/>
  <c r="E614" i="1"/>
  <c r="A615" i="1"/>
  <c r="B615" i="1"/>
  <c r="C615" i="1"/>
  <c r="D615" i="1"/>
  <c r="E615" i="1"/>
  <c r="A616" i="1"/>
  <c r="B616" i="1"/>
  <c r="C616" i="1"/>
  <c r="D616" i="1"/>
  <c r="E616" i="1"/>
  <c r="A617" i="1"/>
  <c r="B617" i="1"/>
  <c r="C617" i="1"/>
  <c r="D617" i="1"/>
  <c r="E617" i="1"/>
  <c r="A618" i="1"/>
  <c r="B618" i="1"/>
  <c r="C618" i="1"/>
  <c r="D618" i="1"/>
  <c r="E618" i="1"/>
  <c r="A619" i="1"/>
  <c r="B619" i="1"/>
  <c r="C619" i="1"/>
  <c r="D619" i="1"/>
  <c r="E619" i="1"/>
  <c r="A620" i="1"/>
  <c r="B620" i="1"/>
  <c r="C620" i="1"/>
  <c r="D620" i="1"/>
  <c r="E620" i="1"/>
  <c r="A621" i="1"/>
  <c r="B621" i="1"/>
  <c r="C621" i="1"/>
  <c r="D621" i="1"/>
  <c r="E621" i="1"/>
  <c r="A622" i="1"/>
  <c r="B622" i="1"/>
  <c r="C622" i="1"/>
  <c r="D622" i="1"/>
  <c r="E622" i="1"/>
  <c r="A623" i="1"/>
  <c r="B623" i="1"/>
  <c r="C623" i="1"/>
  <c r="D623" i="1"/>
  <c r="E623" i="1"/>
  <c r="A624" i="1"/>
  <c r="B624" i="1"/>
  <c r="C624" i="1"/>
  <c r="D624" i="1"/>
  <c r="E624" i="1"/>
  <c r="A625" i="1"/>
  <c r="B625" i="1"/>
  <c r="C625" i="1"/>
  <c r="D625" i="1"/>
  <c r="E625" i="1"/>
  <c r="A626" i="1"/>
  <c r="B626" i="1"/>
  <c r="C626" i="1"/>
  <c r="D626" i="1"/>
  <c r="E626" i="1"/>
  <c r="A627" i="1"/>
  <c r="B627" i="1"/>
  <c r="C627" i="1"/>
  <c r="D627" i="1"/>
  <c r="E627" i="1"/>
  <c r="A628" i="1"/>
  <c r="B628" i="1"/>
  <c r="C628" i="1"/>
  <c r="D628" i="1"/>
  <c r="E628" i="1"/>
  <c r="A629" i="1"/>
  <c r="B629" i="1"/>
  <c r="C629" i="1"/>
  <c r="D629" i="1"/>
  <c r="E629" i="1"/>
  <c r="A630" i="1"/>
  <c r="B630" i="1"/>
  <c r="C630" i="1"/>
  <c r="D630" i="1"/>
  <c r="E630" i="1"/>
  <c r="A631" i="1"/>
  <c r="B631" i="1"/>
  <c r="C631" i="1"/>
  <c r="D631" i="1"/>
  <c r="E631" i="1"/>
  <c r="A632" i="1"/>
  <c r="B632" i="1"/>
  <c r="C632" i="1"/>
  <c r="D632" i="1"/>
  <c r="E632" i="1"/>
  <c r="A633" i="1"/>
  <c r="B633" i="1"/>
  <c r="C633" i="1"/>
  <c r="D633" i="1"/>
  <c r="E633" i="1"/>
  <c r="A634" i="1"/>
  <c r="B634" i="1"/>
  <c r="C634" i="1"/>
  <c r="D634" i="1"/>
  <c r="E634" i="1"/>
  <c r="A635" i="1"/>
  <c r="B635" i="1"/>
  <c r="C635" i="1"/>
  <c r="D635" i="1"/>
  <c r="E635" i="1"/>
  <c r="A636" i="1"/>
  <c r="B636" i="1"/>
  <c r="C636" i="1"/>
  <c r="D636" i="1"/>
  <c r="E636" i="1"/>
  <c r="A637" i="1"/>
  <c r="B637" i="1"/>
  <c r="C637" i="1"/>
  <c r="D637" i="1"/>
  <c r="E637" i="1"/>
  <c r="A638" i="1"/>
  <c r="B638" i="1"/>
  <c r="C638" i="1"/>
  <c r="D638" i="1"/>
  <c r="E638" i="1"/>
  <c r="A639" i="1"/>
  <c r="B639" i="1"/>
  <c r="C639" i="1"/>
  <c r="D639" i="1"/>
  <c r="E639" i="1"/>
  <c r="A640" i="1"/>
  <c r="B640" i="1"/>
  <c r="C640" i="1"/>
  <c r="D640" i="1"/>
  <c r="E640" i="1"/>
  <c r="A641" i="1"/>
  <c r="B641" i="1"/>
  <c r="C641" i="1"/>
  <c r="D641" i="1"/>
  <c r="E641" i="1"/>
  <c r="A642" i="1"/>
  <c r="B642" i="1"/>
  <c r="C642" i="1"/>
  <c r="D642" i="1"/>
  <c r="E642" i="1"/>
  <c r="A643" i="1"/>
  <c r="B643" i="1"/>
  <c r="C643" i="1"/>
  <c r="D643" i="1"/>
  <c r="E643" i="1"/>
  <c r="A644" i="1"/>
  <c r="B644" i="1"/>
  <c r="C644" i="1"/>
  <c r="D644" i="1"/>
  <c r="E644" i="1"/>
  <c r="A645" i="1"/>
  <c r="B645" i="1"/>
  <c r="C645" i="1"/>
  <c r="D645" i="1"/>
  <c r="E645" i="1"/>
  <c r="A646" i="1"/>
  <c r="B646" i="1"/>
  <c r="C646" i="1"/>
  <c r="D646" i="1"/>
  <c r="E646" i="1"/>
  <c r="A647" i="1"/>
  <c r="B647" i="1"/>
  <c r="C647" i="1"/>
  <c r="D647" i="1"/>
  <c r="E647" i="1"/>
  <c r="A648" i="1"/>
  <c r="B648" i="1"/>
  <c r="C648" i="1"/>
  <c r="D648" i="1"/>
  <c r="E648" i="1"/>
  <c r="A649" i="1"/>
  <c r="B649" i="1"/>
  <c r="C649" i="1"/>
  <c r="D649" i="1"/>
  <c r="E649" i="1"/>
  <c r="A650" i="1"/>
  <c r="B650" i="1"/>
  <c r="C650" i="1"/>
  <c r="D650" i="1"/>
  <c r="E650" i="1"/>
  <c r="A651" i="1"/>
  <c r="B651" i="1"/>
  <c r="C651" i="1"/>
  <c r="D651" i="1"/>
  <c r="E651" i="1"/>
  <c r="A652" i="1"/>
  <c r="B652" i="1"/>
  <c r="C652" i="1"/>
  <c r="D652" i="1"/>
  <c r="E652" i="1"/>
  <c r="A653" i="1"/>
  <c r="B653" i="1"/>
  <c r="C653" i="1"/>
  <c r="D653" i="1"/>
  <c r="E653" i="1"/>
  <c r="A654" i="1"/>
  <c r="B654" i="1"/>
  <c r="C654" i="1"/>
  <c r="D654" i="1"/>
  <c r="E654" i="1"/>
  <c r="A655" i="1"/>
  <c r="B655" i="1"/>
  <c r="C655" i="1"/>
  <c r="D655" i="1"/>
  <c r="E655" i="1"/>
  <c r="A656" i="1"/>
  <c r="B656" i="1"/>
  <c r="C656" i="1"/>
  <c r="D656" i="1"/>
  <c r="E656" i="1"/>
  <c r="A657" i="1"/>
  <c r="B657" i="1"/>
  <c r="C657" i="1"/>
  <c r="D657" i="1"/>
  <c r="E657" i="1"/>
  <c r="A658" i="1"/>
  <c r="B658" i="1"/>
  <c r="C658" i="1"/>
  <c r="D658" i="1"/>
  <c r="E658" i="1"/>
  <c r="A659" i="1"/>
  <c r="B659" i="1"/>
  <c r="C659" i="1"/>
  <c r="D659" i="1"/>
  <c r="E659" i="1"/>
  <c r="A660" i="1"/>
  <c r="B660" i="1"/>
  <c r="C660" i="1"/>
  <c r="D660" i="1"/>
  <c r="E660" i="1"/>
  <c r="A661" i="1"/>
  <c r="B661" i="1"/>
  <c r="C661" i="1"/>
  <c r="D661" i="1"/>
  <c r="E661" i="1"/>
  <c r="A662" i="1"/>
  <c r="B662" i="1"/>
  <c r="C662" i="1"/>
  <c r="D662" i="1"/>
  <c r="E662" i="1"/>
  <c r="A663" i="1"/>
  <c r="B663" i="1"/>
  <c r="C663" i="1"/>
  <c r="D663" i="1"/>
  <c r="E663" i="1"/>
  <c r="A664" i="1"/>
  <c r="B664" i="1"/>
  <c r="C664" i="1"/>
  <c r="D664" i="1"/>
  <c r="E664" i="1"/>
  <c r="A665" i="1"/>
  <c r="B665" i="1"/>
  <c r="C665" i="1"/>
  <c r="D665" i="1"/>
  <c r="E665" i="1"/>
  <c r="A666" i="1"/>
  <c r="B666" i="1"/>
  <c r="C666" i="1"/>
  <c r="D666" i="1"/>
  <c r="E666" i="1"/>
  <c r="A667" i="1"/>
  <c r="B667" i="1"/>
  <c r="C667" i="1"/>
  <c r="D667" i="1"/>
  <c r="E667" i="1"/>
  <c r="A668" i="1"/>
  <c r="B668" i="1"/>
  <c r="C668" i="1"/>
  <c r="D668" i="1"/>
  <c r="E668" i="1"/>
  <c r="A669" i="1"/>
  <c r="B669" i="1"/>
  <c r="C669" i="1"/>
  <c r="D669" i="1"/>
  <c r="E669" i="1"/>
  <c r="A670" i="1"/>
  <c r="B670" i="1"/>
  <c r="C670" i="1"/>
  <c r="D670" i="1"/>
  <c r="E670" i="1"/>
  <c r="A671" i="1"/>
  <c r="B671" i="1"/>
  <c r="C671" i="1"/>
  <c r="D671" i="1"/>
  <c r="E671" i="1"/>
  <c r="A672" i="1"/>
  <c r="B672" i="1"/>
  <c r="C672" i="1"/>
  <c r="D672" i="1"/>
  <c r="E672" i="1"/>
  <c r="A673" i="1"/>
  <c r="B673" i="1"/>
  <c r="C673" i="1"/>
  <c r="D673" i="1"/>
  <c r="E673" i="1"/>
  <c r="A674" i="1"/>
  <c r="B674" i="1"/>
  <c r="C674" i="1"/>
  <c r="D674" i="1"/>
  <c r="E674" i="1"/>
  <c r="A675" i="1"/>
  <c r="B675" i="1"/>
  <c r="C675" i="1"/>
  <c r="D675" i="1"/>
  <c r="E675" i="1"/>
  <c r="A676" i="1"/>
  <c r="B676" i="1"/>
  <c r="C676" i="1"/>
  <c r="D676" i="1"/>
  <c r="E676" i="1"/>
  <c r="A677" i="1"/>
  <c r="B677" i="1"/>
  <c r="C677" i="1"/>
  <c r="D677" i="1"/>
  <c r="E677" i="1"/>
  <c r="A678" i="1"/>
  <c r="B678" i="1"/>
  <c r="C678" i="1"/>
  <c r="D678" i="1"/>
  <c r="E678" i="1"/>
  <c r="A679" i="1"/>
  <c r="B679" i="1"/>
  <c r="C679" i="1"/>
  <c r="D679" i="1"/>
  <c r="E679" i="1"/>
  <c r="A680" i="1"/>
  <c r="B680" i="1"/>
  <c r="C680" i="1"/>
  <c r="D680" i="1"/>
  <c r="E680" i="1"/>
  <c r="A681" i="1"/>
  <c r="B681" i="1"/>
  <c r="C681" i="1"/>
  <c r="D681" i="1"/>
  <c r="E681" i="1"/>
  <c r="A682" i="1"/>
  <c r="B682" i="1"/>
  <c r="C682" i="1"/>
  <c r="D682" i="1"/>
  <c r="E682" i="1"/>
  <c r="A683" i="1"/>
  <c r="B683" i="1"/>
  <c r="C683" i="1"/>
  <c r="D683" i="1"/>
  <c r="E683" i="1"/>
  <c r="A684" i="1"/>
  <c r="B684" i="1"/>
  <c r="C684" i="1"/>
  <c r="D684" i="1"/>
  <c r="E684" i="1"/>
  <c r="A685" i="1"/>
  <c r="B685" i="1"/>
  <c r="C685" i="1"/>
  <c r="D685" i="1"/>
  <c r="E685" i="1"/>
  <c r="A686" i="1"/>
  <c r="B686" i="1"/>
  <c r="C686" i="1"/>
  <c r="D686" i="1"/>
  <c r="E686" i="1"/>
  <c r="A687" i="1"/>
  <c r="B687" i="1"/>
  <c r="C687" i="1"/>
  <c r="D687" i="1"/>
  <c r="E687" i="1"/>
  <c r="A688" i="1"/>
  <c r="B688" i="1"/>
  <c r="C688" i="1"/>
  <c r="D688" i="1"/>
  <c r="E688" i="1"/>
  <c r="A689" i="1"/>
  <c r="B689" i="1"/>
  <c r="C689" i="1"/>
  <c r="D689" i="1"/>
  <c r="E689" i="1"/>
  <c r="A690" i="1"/>
  <c r="B690" i="1"/>
  <c r="C690" i="1"/>
  <c r="D690" i="1"/>
  <c r="E690" i="1"/>
  <c r="A691" i="1"/>
  <c r="B691" i="1"/>
  <c r="C691" i="1"/>
  <c r="D691" i="1"/>
  <c r="E691" i="1"/>
  <c r="A692" i="1"/>
  <c r="B692" i="1"/>
  <c r="C692" i="1"/>
  <c r="D692" i="1"/>
  <c r="E692" i="1"/>
  <c r="A693" i="1"/>
  <c r="B693" i="1"/>
  <c r="C693" i="1"/>
  <c r="D693" i="1"/>
  <c r="E693" i="1"/>
  <c r="A694" i="1"/>
  <c r="B694" i="1"/>
  <c r="C694" i="1"/>
  <c r="D694" i="1"/>
  <c r="E694" i="1"/>
  <c r="A695" i="1"/>
  <c r="B695" i="1"/>
  <c r="C695" i="1"/>
  <c r="D695" i="1"/>
  <c r="E695" i="1"/>
  <c r="A696" i="1"/>
  <c r="B696" i="1"/>
  <c r="C696" i="1"/>
  <c r="D696" i="1"/>
  <c r="E696" i="1"/>
  <c r="A697" i="1"/>
  <c r="B697" i="1"/>
  <c r="C697" i="1"/>
  <c r="D697" i="1"/>
  <c r="E697" i="1"/>
  <c r="A698" i="1"/>
  <c r="B698" i="1"/>
  <c r="C698" i="1"/>
  <c r="D698" i="1"/>
  <c r="E698" i="1"/>
  <c r="A699" i="1"/>
  <c r="B699" i="1"/>
  <c r="C699" i="1"/>
  <c r="D699" i="1"/>
  <c r="E699" i="1"/>
  <c r="A700" i="1"/>
  <c r="B700" i="1"/>
  <c r="C700" i="1"/>
  <c r="D700" i="1"/>
  <c r="E700" i="1"/>
  <c r="A701" i="1"/>
  <c r="B701" i="1"/>
  <c r="C701" i="1"/>
  <c r="D701" i="1"/>
  <c r="E701" i="1"/>
  <c r="A702" i="1"/>
  <c r="B702" i="1"/>
  <c r="C702" i="1"/>
  <c r="D702" i="1"/>
  <c r="E702" i="1"/>
  <c r="A703" i="1"/>
  <c r="B703" i="1"/>
  <c r="C703" i="1"/>
  <c r="D703" i="1"/>
  <c r="E703" i="1"/>
  <c r="A704" i="1"/>
  <c r="B704" i="1"/>
  <c r="C704" i="1"/>
  <c r="D704" i="1"/>
  <c r="E704" i="1"/>
  <c r="A705" i="1"/>
  <c r="B705" i="1"/>
  <c r="C705" i="1"/>
  <c r="D705" i="1"/>
  <c r="E705" i="1"/>
  <c r="A706" i="1"/>
  <c r="B706" i="1"/>
  <c r="C706" i="1"/>
  <c r="D706" i="1"/>
  <c r="E706" i="1"/>
  <c r="A707" i="1"/>
  <c r="B707" i="1"/>
  <c r="C707" i="1"/>
  <c r="D707" i="1"/>
  <c r="E707" i="1"/>
  <c r="A708" i="1"/>
  <c r="B708" i="1"/>
  <c r="C708" i="1"/>
  <c r="D708" i="1"/>
  <c r="E708" i="1"/>
  <c r="A709" i="1"/>
  <c r="B709" i="1"/>
  <c r="C709" i="1"/>
  <c r="D709" i="1"/>
  <c r="E709" i="1"/>
  <c r="A710" i="1"/>
  <c r="B710" i="1"/>
  <c r="C710" i="1"/>
  <c r="D710" i="1"/>
  <c r="E710" i="1"/>
  <c r="A711" i="1"/>
  <c r="B711" i="1"/>
  <c r="C711" i="1"/>
  <c r="D711" i="1"/>
  <c r="E711" i="1"/>
  <c r="A712" i="1"/>
  <c r="B712" i="1"/>
  <c r="C712" i="1"/>
  <c r="D712" i="1"/>
  <c r="E712" i="1"/>
  <c r="A713" i="1"/>
  <c r="B713" i="1"/>
  <c r="C713" i="1"/>
  <c r="D713" i="1"/>
  <c r="E713" i="1"/>
  <c r="A714" i="1"/>
  <c r="B714" i="1"/>
  <c r="C714" i="1"/>
  <c r="D714" i="1"/>
  <c r="E714" i="1"/>
  <c r="A715" i="1"/>
  <c r="B715" i="1"/>
  <c r="C715" i="1"/>
  <c r="D715" i="1"/>
  <c r="E715" i="1"/>
  <c r="A716" i="1"/>
  <c r="B716" i="1"/>
  <c r="C716" i="1"/>
  <c r="D716" i="1"/>
  <c r="E716" i="1"/>
  <c r="A717" i="1"/>
  <c r="B717" i="1"/>
  <c r="C717" i="1"/>
  <c r="D717" i="1"/>
  <c r="E717" i="1"/>
  <c r="A718" i="1"/>
  <c r="B718" i="1"/>
  <c r="C718" i="1"/>
  <c r="D718" i="1"/>
  <c r="E718" i="1"/>
  <c r="A719" i="1"/>
  <c r="B719" i="1"/>
  <c r="C719" i="1"/>
  <c r="D719" i="1"/>
  <c r="E719" i="1"/>
  <c r="A720" i="1"/>
  <c r="B720" i="1"/>
  <c r="C720" i="1"/>
  <c r="D720" i="1"/>
  <c r="E720" i="1"/>
  <c r="A721" i="1"/>
  <c r="B721" i="1"/>
  <c r="C721" i="1"/>
  <c r="D721" i="1"/>
  <c r="E721" i="1"/>
  <c r="A722" i="1"/>
  <c r="B722" i="1"/>
  <c r="C722" i="1"/>
  <c r="D722" i="1"/>
  <c r="E722" i="1"/>
  <c r="A723" i="1"/>
  <c r="B723" i="1"/>
  <c r="C723" i="1"/>
  <c r="D723" i="1"/>
  <c r="E723" i="1"/>
  <c r="A724" i="1"/>
  <c r="B724" i="1"/>
  <c r="C724" i="1"/>
  <c r="D724" i="1"/>
  <c r="E724" i="1"/>
  <c r="A725" i="1"/>
  <c r="B725" i="1"/>
  <c r="C725" i="1"/>
  <c r="D725" i="1"/>
  <c r="E725" i="1"/>
  <c r="A726" i="1"/>
  <c r="B726" i="1"/>
  <c r="C726" i="1"/>
  <c r="D726" i="1"/>
  <c r="E726" i="1"/>
  <c r="A727" i="1"/>
  <c r="B727" i="1"/>
  <c r="C727" i="1"/>
  <c r="D727" i="1"/>
  <c r="E727" i="1"/>
  <c r="A728" i="1"/>
  <c r="B728" i="1"/>
  <c r="C728" i="1"/>
  <c r="D728" i="1"/>
  <c r="E728" i="1"/>
  <c r="A729" i="1"/>
  <c r="B729" i="1"/>
  <c r="C729" i="1"/>
  <c r="D729" i="1"/>
  <c r="E729" i="1"/>
  <c r="A730" i="1"/>
  <c r="B730" i="1"/>
  <c r="C730" i="1"/>
  <c r="D730" i="1"/>
  <c r="E730" i="1"/>
  <c r="A731" i="1"/>
  <c r="B731" i="1"/>
  <c r="C731" i="1"/>
  <c r="D731" i="1"/>
  <c r="E731" i="1"/>
  <c r="A732" i="1"/>
  <c r="B732" i="1"/>
  <c r="C732" i="1"/>
  <c r="D732" i="1"/>
  <c r="E732" i="1"/>
  <c r="A733" i="1"/>
  <c r="B733" i="1"/>
  <c r="C733" i="1"/>
  <c r="D733" i="1"/>
  <c r="E733" i="1"/>
  <c r="A734" i="1"/>
  <c r="B734" i="1"/>
  <c r="C734" i="1"/>
  <c r="D734" i="1"/>
  <c r="E734" i="1"/>
  <c r="A735" i="1"/>
  <c r="B735" i="1"/>
  <c r="C735" i="1"/>
  <c r="D735" i="1"/>
  <c r="E735" i="1"/>
  <c r="A736" i="1"/>
  <c r="B736" i="1"/>
  <c r="C736" i="1"/>
  <c r="D736" i="1"/>
  <c r="E736" i="1"/>
  <c r="A737" i="1"/>
  <c r="B737" i="1"/>
  <c r="C737" i="1"/>
  <c r="D737" i="1"/>
  <c r="E737" i="1"/>
  <c r="A738" i="1"/>
  <c r="B738" i="1"/>
  <c r="C738" i="1"/>
  <c r="D738" i="1"/>
  <c r="E738" i="1"/>
  <c r="A739" i="1"/>
  <c r="B739" i="1"/>
  <c r="C739" i="1"/>
  <c r="D739" i="1"/>
  <c r="E739" i="1"/>
  <c r="A740" i="1"/>
  <c r="B740" i="1"/>
  <c r="C740" i="1"/>
  <c r="D740" i="1"/>
  <c r="E740" i="1"/>
  <c r="A741" i="1"/>
  <c r="B741" i="1"/>
  <c r="C741" i="1"/>
  <c r="D741" i="1"/>
  <c r="E741" i="1"/>
  <c r="A742" i="1"/>
  <c r="B742" i="1"/>
  <c r="C742" i="1"/>
  <c r="D742" i="1"/>
  <c r="E742" i="1"/>
  <c r="A743" i="1"/>
  <c r="B743" i="1"/>
  <c r="C743" i="1"/>
  <c r="D743" i="1"/>
  <c r="E743" i="1"/>
  <c r="A744" i="1"/>
  <c r="B744" i="1"/>
  <c r="C744" i="1"/>
  <c r="D744" i="1"/>
  <c r="E744" i="1"/>
  <c r="A745" i="1"/>
  <c r="B745" i="1"/>
  <c r="C745" i="1"/>
  <c r="D745" i="1"/>
  <c r="E745" i="1"/>
  <c r="A746" i="1"/>
  <c r="B746" i="1"/>
  <c r="C746" i="1"/>
  <c r="D746" i="1"/>
  <c r="E746" i="1"/>
  <c r="A747" i="1"/>
  <c r="B747" i="1"/>
  <c r="C747" i="1"/>
  <c r="D747" i="1"/>
  <c r="E747" i="1"/>
  <c r="A748" i="1"/>
  <c r="B748" i="1"/>
  <c r="C748" i="1"/>
  <c r="D748" i="1"/>
  <c r="E748" i="1"/>
  <c r="A749" i="1"/>
  <c r="B749" i="1"/>
  <c r="C749" i="1"/>
  <c r="D749" i="1"/>
  <c r="E749" i="1"/>
  <c r="A750" i="1"/>
  <c r="B750" i="1"/>
  <c r="C750" i="1"/>
  <c r="D750" i="1"/>
  <c r="E750" i="1"/>
  <c r="A751" i="1"/>
  <c r="B751" i="1"/>
  <c r="C751" i="1"/>
  <c r="D751" i="1"/>
  <c r="E751" i="1"/>
  <c r="A752" i="1"/>
  <c r="B752" i="1"/>
  <c r="C752" i="1"/>
  <c r="D752" i="1"/>
  <c r="E752" i="1"/>
  <c r="A753" i="1"/>
  <c r="B753" i="1"/>
  <c r="C753" i="1"/>
  <c r="D753" i="1"/>
  <c r="E753" i="1"/>
  <c r="A754" i="1"/>
  <c r="B754" i="1"/>
  <c r="C754" i="1"/>
  <c r="D754" i="1"/>
  <c r="E754" i="1"/>
  <c r="A755" i="1"/>
  <c r="B755" i="1"/>
  <c r="C755" i="1"/>
  <c r="D755" i="1"/>
  <c r="E755" i="1"/>
  <c r="A756" i="1"/>
  <c r="B756" i="1"/>
  <c r="C756" i="1"/>
  <c r="D756" i="1"/>
  <c r="E756" i="1"/>
  <c r="A757" i="1"/>
  <c r="B757" i="1"/>
  <c r="C757" i="1"/>
  <c r="D757" i="1"/>
  <c r="E757" i="1"/>
  <c r="A758" i="1"/>
  <c r="B758" i="1"/>
  <c r="C758" i="1"/>
  <c r="D758" i="1"/>
  <c r="E758" i="1"/>
  <c r="A759" i="1"/>
  <c r="B759" i="1"/>
  <c r="C759" i="1"/>
  <c r="D759" i="1"/>
  <c r="E759" i="1"/>
  <c r="A760" i="1"/>
  <c r="B760" i="1"/>
  <c r="C760" i="1"/>
  <c r="D760" i="1"/>
  <c r="E760" i="1"/>
  <c r="A761" i="1"/>
  <c r="B761" i="1"/>
  <c r="C761" i="1"/>
  <c r="D761" i="1"/>
  <c r="E761" i="1"/>
  <c r="A762" i="1"/>
  <c r="B762" i="1"/>
  <c r="C762" i="1"/>
  <c r="D762" i="1"/>
  <c r="E762" i="1"/>
  <c r="A763" i="1"/>
  <c r="B763" i="1"/>
  <c r="C763" i="1"/>
  <c r="D763" i="1"/>
  <c r="E763" i="1"/>
  <c r="A764" i="1"/>
  <c r="B764" i="1"/>
  <c r="C764" i="1"/>
  <c r="D764" i="1"/>
  <c r="E764" i="1"/>
  <c r="A765" i="1"/>
  <c r="B765" i="1"/>
  <c r="C765" i="1"/>
  <c r="D765" i="1"/>
  <c r="E765" i="1"/>
  <c r="A766" i="1"/>
  <c r="B766" i="1"/>
  <c r="C766" i="1"/>
  <c r="D766" i="1"/>
  <c r="E766" i="1"/>
  <c r="A767" i="1"/>
  <c r="B767" i="1"/>
  <c r="C767" i="1"/>
  <c r="D767" i="1"/>
  <c r="E767" i="1"/>
  <c r="A768" i="1"/>
  <c r="B768" i="1"/>
  <c r="C768" i="1"/>
  <c r="D768" i="1"/>
  <c r="E768" i="1"/>
  <c r="A769" i="1"/>
  <c r="B769" i="1"/>
  <c r="C769" i="1"/>
  <c r="D769" i="1"/>
  <c r="E769" i="1"/>
  <c r="A770" i="1"/>
  <c r="B770" i="1"/>
  <c r="C770" i="1"/>
  <c r="D770" i="1"/>
  <c r="E770" i="1"/>
  <c r="A771" i="1"/>
  <c r="B771" i="1"/>
  <c r="C771" i="1"/>
  <c r="D771" i="1"/>
  <c r="E771" i="1"/>
  <c r="A772" i="1"/>
  <c r="B772" i="1"/>
  <c r="C772" i="1"/>
  <c r="D772" i="1"/>
  <c r="E772" i="1"/>
  <c r="A773" i="1"/>
  <c r="B773" i="1"/>
  <c r="C773" i="1"/>
  <c r="D773" i="1"/>
  <c r="E773" i="1"/>
  <c r="A774" i="1"/>
  <c r="B774" i="1"/>
  <c r="C774" i="1"/>
  <c r="D774" i="1"/>
  <c r="E774" i="1"/>
  <c r="A775" i="1"/>
  <c r="B775" i="1"/>
  <c r="C775" i="1"/>
  <c r="D775" i="1"/>
  <c r="E775" i="1"/>
  <c r="A776" i="1"/>
  <c r="B776" i="1"/>
  <c r="C776" i="1"/>
  <c r="D776" i="1"/>
  <c r="E776" i="1"/>
  <c r="A777" i="1"/>
  <c r="B777" i="1"/>
  <c r="C777" i="1"/>
  <c r="D777" i="1"/>
  <c r="E777" i="1"/>
  <c r="A778" i="1"/>
  <c r="B778" i="1"/>
  <c r="C778" i="1"/>
  <c r="D778" i="1"/>
  <c r="E778" i="1"/>
  <c r="A779" i="1"/>
  <c r="B779" i="1"/>
  <c r="C779" i="1"/>
  <c r="D779" i="1"/>
  <c r="E779" i="1"/>
  <c r="A780" i="1"/>
  <c r="B780" i="1"/>
  <c r="C780" i="1"/>
  <c r="D780" i="1"/>
  <c r="E780" i="1"/>
  <c r="A781" i="1"/>
  <c r="B781" i="1"/>
  <c r="C781" i="1"/>
  <c r="D781" i="1"/>
  <c r="E781" i="1"/>
  <c r="A782" i="1"/>
  <c r="B782" i="1"/>
  <c r="C782" i="1"/>
  <c r="D782" i="1"/>
  <c r="E782" i="1"/>
  <c r="A783" i="1"/>
  <c r="B783" i="1"/>
  <c r="C783" i="1"/>
  <c r="D783" i="1"/>
  <c r="E783" i="1"/>
  <c r="A784" i="1"/>
  <c r="B784" i="1"/>
  <c r="C784" i="1"/>
  <c r="D784" i="1"/>
  <c r="E784" i="1"/>
  <c r="A785" i="1"/>
  <c r="B785" i="1"/>
  <c r="C785" i="1"/>
  <c r="D785" i="1"/>
  <c r="E785" i="1"/>
  <c r="A786" i="1"/>
  <c r="B786" i="1"/>
  <c r="C786" i="1"/>
  <c r="D786" i="1"/>
  <c r="E786" i="1"/>
  <c r="A787" i="1"/>
  <c r="B787" i="1"/>
  <c r="C787" i="1"/>
  <c r="D787" i="1"/>
  <c r="E787" i="1"/>
  <c r="A788" i="1"/>
  <c r="B788" i="1"/>
  <c r="C788" i="1"/>
  <c r="D788" i="1"/>
  <c r="E788" i="1"/>
  <c r="A789" i="1"/>
  <c r="B789" i="1"/>
  <c r="C789" i="1"/>
  <c r="D789" i="1"/>
  <c r="E789" i="1"/>
  <c r="A790" i="1"/>
  <c r="B790" i="1"/>
  <c r="C790" i="1"/>
  <c r="D790" i="1"/>
  <c r="E790" i="1"/>
  <c r="A791" i="1"/>
  <c r="B791" i="1"/>
  <c r="C791" i="1"/>
  <c r="D791" i="1"/>
  <c r="E791" i="1"/>
  <c r="A792" i="1"/>
  <c r="B792" i="1"/>
  <c r="C792" i="1"/>
  <c r="D792" i="1"/>
  <c r="E792" i="1"/>
  <c r="A793" i="1"/>
  <c r="B793" i="1"/>
  <c r="C793" i="1"/>
  <c r="D793" i="1"/>
  <c r="E793" i="1"/>
  <c r="A794" i="1"/>
  <c r="B794" i="1"/>
  <c r="C794" i="1"/>
  <c r="D794" i="1"/>
  <c r="E794" i="1"/>
  <c r="A795" i="1"/>
  <c r="B795" i="1"/>
  <c r="C795" i="1"/>
  <c r="D795" i="1"/>
  <c r="E795" i="1"/>
  <c r="A796" i="1"/>
  <c r="B796" i="1"/>
  <c r="C796" i="1"/>
  <c r="D796" i="1"/>
  <c r="E796" i="1"/>
  <c r="A797" i="1"/>
  <c r="B797" i="1"/>
  <c r="C797" i="1"/>
  <c r="D797" i="1"/>
  <c r="E797" i="1"/>
  <c r="A798" i="1"/>
  <c r="B798" i="1"/>
  <c r="C798" i="1"/>
  <c r="D798" i="1"/>
  <c r="E798" i="1"/>
  <c r="A799" i="1"/>
  <c r="B799" i="1"/>
  <c r="C799" i="1"/>
  <c r="D799" i="1"/>
  <c r="E799" i="1"/>
  <c r="A800" i="1"/>
  <c r="B800" i="1"/>
  <c r="C800" i="1"/>
  <c r="D800" i="1"/>
  <c r="E800" i="1"/>
  <c r="A801" i="1"/>
  <c r="B801" i="1"/>
  <c r="C801" i="1"/>
  <c r="D801" i="1"/>
  <c r="E801" i="1"/>
  <c r="A802" i="1"/>
  <c r="B802" i="1"/>
  <c r="C802" i="1"/>
  <c r="D802" i="1"/>
  <c r="E802" i="1"/>
  <c r="A803" i="1"/>
  <c r="B803" i="1"/>
  <c r="C803" i="1"/>
  <c r="D803" i="1"/>
  <c r="E803" i="1"/>
  <c r="A804" i="1"/>
  <c r="B804" i="1"/>
  <c r="C804" i="1"/>
  <c r="D804" i="1"/>
  <c r="E804" i="1"/>
  <c r="A805" i="1"/>
  <c r="B805" i="1"/>
  <c r="C805" i="1"/>
  <c r="D805" i="1"/>
  <c r="E805" i="1"/>
  <c r="A806" i="1"/>
  <c r="B806" i="1"/>
  <c r="C806" i="1"/>
  <c r="D806" i="1"/>
  <c r="E806" i="1"/>
  <c r="A807" i="1"/>
  <c r="B807" i="1"/>
  <c r="C807" i="1"/>
  <c r="D807" i="1"/>
  <c r="E807" i="1"/>
  <c r="A808" i="1"/>
  <c r="B808" i="1"/>
  <c r="C808" i="1"/>
  <c r="D808" i="1"/>
  <c r="E808" i="1"/>
  <c r="A809" i="1"/>
  <c r="B809" i="1"/>
  <c r="C809" i="1"/>
  <c r="D809" i="1"/>
  <c r="E809" i="1"/>
  <c r="A810" i="1"/>
  <c r="B810" i="1"/>
  <c r="C810" i="1"/>
  <c r="D810" i="1"/>
  <c r="E810" i="1"/>
  <c r="A811" i="1"/>
  <c r="B811" i="1"/>
  <c r="C811" i="1"/>
  <c r="D811" i="1"/>
  <c r="E811" i="1"/>
  <c r="A812" i="1"/>
  <c r="B812" i="1"/>
  <c r="C812" i="1"/>
  <c r="D812" i="1"/>
  <c r="E812" i="1"/>
  <c r="A813" i="1"/>
  <c r="B813" i="1"/>
  <c r="C813" i="1"/>
  <c r="D813" i="1"/>
  <c r="E813" i="1"/>
  <c r="A814" i="1"/>
  <c r="B814" i="1"/>
  <c r="C814" i="1"/>
  <c r="D814" i="1"/>
  <c r="E814" i="1"/>
  <c r="A815" i="1"/>
  <c r="B815" i="1"/>
  <c r="C815" i="1"/>
  <c r="D815" i="1"/>
  <c r="E815" i="1"/>
  <c r="A816" i="1"/>
  <c r="B816" i="1"/>
  <c r="C816" i="1"/>
  <c r="D816" i="1"/>
  <c r="E816" i="1"/>
  <c r="A817" i="1"/>
  <c r="B817" i="1"/>
  <c r="C817" i="1"/>
  <c r="D817" i="1"/>
  <c r="E817" i="1"/>
  <c r="A818" i="1"/>
  <c r="B818" i="1"/>
  <c r="C818" i="1"/>
  <c r="D818" i="1"/>
  <c r="E818" i="1"/>
  <c r="A819" i="1"/>
  <c r="B819" i="1"/>
  <c r="C819" i="1"/>
  <c r="D819" i="1"/>
  <c r="E819" i="1"/>
  <c r="A820" i="1"/>
  <c r="B820" i="1"/>
  <c r="C820" i="1"/>
  <c r="D820" i="1"/>
  <c r="E820" i="1"/>
  <c r="A821" i="1"/>
  <c r="B821" i="1"/>
  <c r="C821" i="1"/>
  <c r="D821" i="1"/>
  <c r="E821" i="1"/>
  <c r="A822" i="1"/>
  <c r="B822" i="1"/>
  <c r="C822" i="1"/>
  <c r="D822" i="1"/>
  <c r="E822" i="1"/>
  <c r="A823" i="1"/>
  <c r="B823" i="1"/>
  <c r="C823" i="1"/>
  <c r="D823" i="1"/>
  <c r="E823" i="1"/>
  <c r="A824" i="1"/>
  <c r="B824" i="1"/>
  <c r="C824" i="1"/>
  <c r="D824" i="1"/>
  <c r="E824" i="1"/>
  <c r="A825" i="1"/>
  <c r="B825" i="1"/>
  <c r="C825" i="1"/>
  <c r="D825" i="1"/>
  <c r="E825" i="1"/>
  <c r="A826" i="1"/>
  <c r="B826" i="1"/>
  <c r="C826" i="1"/>
  <c r="D826" i="1"/>
  <c r="E826" i="1"/>
  <c r="A827" i="1"/>
  <c r="B827" i="1"/>
  <c r="C827" i="1"/>
  <c r="D827" i="1"/>
  <c r="E827" i="1"/>
  <c r="A828" i="1"/>
  <c r="B828" i="1"/>
  <c r="C828" i="1"/>
  <c r="D828" i="1"/>
  <c r="E828" i="1"/>
  <c r="A829" i="1"/>
  <c r="B829" i="1"/>
  <c r="C829" i="1"/>
  <c r="D829" i="1"/>
  <c r="E829" i="1"/>
  <c r="A830" i="1"/>
  <c r="B830" i="1"/>
  <c r="C830" i="1"/>
  <c r="D830" i="1"/>
  <c r="E830" i="1"/>
  <c r="A831" i="1"/>
  <c r="B831" i="1"/>
  <c r="C831" i="1"/>
  <c r="D831" i="1"/>
  <c r="E831" i="1"/>
  <c r="A832" i="1"/>
  <c r="B832" i="1"/>
  <c r="C832" i="1"/>
  <c r="D832" i="1"/>
  <c r="E832" i="1"/>
  <c r="A833" i="1"/>
  <c r="B833" i="1"/>
  <c r="C833" i="1"/>
  <c r="D833" i="1"/>
  <c r="E833" i="1"/>
  <c r="A834" i="1"/>
  <c r="B834" i="1"/>
  <c r="C834" i="1"/>
  <c r="D834" i="1"/>
  <c r="E834" i="1"/>
  <c r="A835" i="1"/>
  <c r="B835" i="1"/>
  <c r="C835" i="1"/>
  <c r="D835" i="1"/>
  <c r="E835" i="1"/>
  <c r="A836" i="1"/>
  <c r="B836" i="1"/>
  <c r="C836" i="1"/>
  <c r="D836" i="1"/>
  <c r="E836" i="1"/>
  <c r="A837" i="1"/>
  <c r="B837" i="1"/>
  <c r="C837" i="1"/>
  <c r="D837" i="1"/>
  <c r="E837" i="1"/>
  <c r="A838" i="1"/>
  <c r="B838" i="1"/>
  <c r="C838" i="1"/>
  <c r="D838" i="1"/>
  <c r="E838" i="1"/>
  <c r="A839" i="1"/>
  <c r="B839" i="1"/>
  <c r="C839" i="1"/>
  <c r="D839" i="1"/>
  <c r="E839" i="1"/>
  <c r="A840" i="1"/>
  <c r="B840" i="1"/>
  <c r="C840" i="1"/>
  <c r="D840" i="1"/>
  <c r="E840" i="1"/>
  <c r="A841" i="1"/>
  <c r="B841" i="1"/>
  <c r="C841" i="1"/>
  <c r="D841" i="1"/>
  <c r="E841" i="1"/>
  <c r="A842" i="1"/>
  <c r="B842" i="1"/>
  <c r="C842" i="1"/>
  <c r="D842" i="1"/>
  <c r="E842" i="1"/>
  <c r="A843" i="1"/>
  <c r="B843" i="1"/>
  <c r="C843" i="1"/>
  <c r="D843" i="1"/>
  <c r="E843" i="1"/>
  <c r="A844" i="1"/>
  <c r="B844" i="1"/>
  <c r="C844" i="1"/>
  <c r="D844" i="1"/>
  <c r="E844" i="1"/>
  <c r="A845" i="1"/>
  <c r="B845" i="1"/>
  <c r="C845" i="1"/>
  <c r="D845" i="1"/>
  <c r="E845" i="1"/>
  <c r="A846" i="1"/>
  <c r="B846" i="1"/>
  <c r="C846" i="1"/>
  <c r="D846" i="1"/>
  <c r="E846" i="1"/>
  <c r="A847" i="1"/>
  <c r="B847" i="1"/>
  <c r="C847" i="1"/>
  <c r="D847" i="1"/>
  <c r="E847" i="1"/>
  <c r="A848" i="1"/>
  <c r="B848" i="1"/>
  <c r="C848" i="1"/>
  <c r="D848" i="1"/>
  <c r="E848" i="1"/>
  <c r="A849" i="1"/>
  <c r="B849" i="1"/>
  <c r="C849" i="1"/>
  <c r="D849" i="1"/>
  <c r="E849" i="1"/>
  <c r="A850" i="1"/>
  <c r="B850" i="1"/>
  <c r="C850" i="1"/>
  <c r="D850" i="1"/>
  <c r="E850" i="1"/>
  <c r="A851" i="1"/>
  <c r="B851" i="1"/>
  <c r="C851" i="1"/>
  <c r="D851" i="1"/>
  <c r="E851" i="1"/>
  <c r="A852" i="1"/>
  <c r="B852" i="1"/>
  <c r="C852" i="1"/>
  <c r="D852" i="1"/>
  <c r="E852" i="1"/>
  <c r="A853" i="1"/>
  <c r="B853" i="1"/>
  <c r="C853" i="1"/>
  <c r="D853" i="1"/>
  <c r="E853" i="1"/>
  <c r="A854" i="1"/>
  <c r="B854" i="1"/>
  <c r="C854" i="1"/>
  <c r="D854" i="1"/>
  <c r="E854" i="1"/>
  <c r="A855" i="1"/>
  <c r="B855" i="1"/>
  <c r="C855" i="1"/>
  <c r="D855" i="1"/>
  <c r="E855" i="1"/>
  <c r="A856" i="1"/>
  <c r="B856" i="1"/>
  <c r="C856" i="1"/>
  <c r="D856" i="1"/>
  <c r="E856" i="1"/>
  <c r="A857" i="1"/>
  <c r="B857" i="1"/>
  <c r="C857" i="1"/>
  <c r="D857" i="1"/>
  <c r="E857" i="1"/>
  <c r="A858" i="1"/>
  <c r="B858" i="1"/>
  <c r="C858" i="1"/>
  <c r="D858" i="1"/>
  <c r="E858" i="1"/>
  <c r="A859" i="1"/>
  <c r="B859" i="1"/>
  <c r="C859" i="1"/>
  <c r="D859" i="1"/>
  <c r="E859" i="1"/>
  <c r="A860" i="1"/>
  <c r="B860" i="1"/>
  <c r="C860" i="1"/>
  <c r="D860" i="1"/>
  <c r="E860" i="1"/>
  <c r="A861" i="1"/>
  <c r="B861" i="1"/>
  <c r="C861" i="1"/>
  <c r="D861" i="1"/>
  <c r="E861" i="1"/>
  <c r="A862" i="1"/>
  <c r="B862" i="1"/>
  <c r="C862" i="1"/>
  <c r="D862" i="1"/>
  <c r="E862" i="1"/>
  <c r="A863" i="1"/>
  <c r="B863" i="1"/>
  <c r="C863" i="1"/>
  <c r="D863" i="1"/>
  <c r="E863" i="1"/>
  <c r="A864" i="1"/>
  <c r="B864" i="1"/>
  <c r="C864" i="1"/>
  <c r="D864" i="1"/>
  <c r="E864" i="1"/>
  <c r="A865" i="1"/>
  <c r="B865" i="1"/>
  <c r="C865" i="1"/>
  <c r="D865" i="1"/>
  <c r="E865" i="1"/>
  <c r="A866" i="1"/>
  <c r="B866" i="1"/>
  <c r="C866" i="1"/>
  <c r="D866" i="1"/>
  <c r="E866" i="1"/>
  <c r="A867" i="1"/>
  <c r="B867" i="1"/>
  <c r="C867" i="1"/>
  <c r="D867" i="1"/>
  <c r="E867" i="1"/>
  <c r="A868" i="1"/>
  <c r="B868" i="1"/>
  <c r="C868" i="1"/>
  <c r="D868" i="1"/>
  <c r="E868" i="1"/>
  <c r="A869" i="1"/>
  <c r="B869" i="1"/>
  <c r="C869" i="1"/>
  <c r="D869" i="1"/>
  <c r="E869" i="1"/>
  <c r="A870" i="1"/>
  <c r="B870" i="1"/>
  <c r="C870" i="1"/>
  <c r="D870" i="1"/>
  <c r="E870" i="1"/>
  <c r="A871" i="1"/>
  <c r="B871" i="1"/>
  <c r="C871" i="1"/>
  <c r="D871" i="1"/>
  <c r="E871" i="1"/>
  <c r="A872" i="1"/>
  <c r="B872" i="1"/>
  <c r="C872" i="1"/>
  <c r="D872" i="1"/>
  <c r="E872" i="1"/>
  <c r="A873" i="1"/>
  <c r="B873" i="1"/>
  <c r="C873" i="1"/>
  <c r="D873" i="1"/>
  <c r="E873" i="1"/>
  <c r="A874" i="1"/>
  <c r="B874" i="1"/>
  <c r="C874" i="1"/>
  <c r="D874" i="1"/>
  <c r="E874" i="1"/>
  <c r="A875" i="1"/>
  <c r="B875" i="1"/>
  <c r="C875" i="1"/>
  <c r="D875" i="1"/>
  <c r="E875" i="1"/>
  <c r="A876" i="1"/>
  <c r="B876" i="1"/>
  <c r="C876" i="1"/>
  <c r="D876" i="1"/>
  <c r="E876" i="1"/>
  <c r="A877" i="1"/>
  <c r="B877" i="1"/>
  <c r="C877" i="1"/>
  <c r="D877" i="1"/>
  <c r="E877" i="1"/>
  <c r="A878" i="1"/>
  <c r="B878" i="1"/>
  <c r="C878" i="1"/>
  <c r="D878" i="1"/>
  <c r="E878" i="1"/>
  <c r="A879" i="1"/>
  <c r="B879" i="1"/>
  <c r="C879" i="1"/>
  <c r="D879" i="1"/>
  <c r="E879" i="1"/>
  <c r="A880" i="1"/>
  <c r="B880" i="1"/>
  <c r="C880" i="1"/>
  <c r="D880" i="1"/>
  <c r="E880" i="1"/>
  <c r="A881" i="1"/>
  <c r="B881" i="1"/>
  <c r="C881" i="1"/>
  <c r="D881" i="1"/>
  <c r="E881" i="1"/>
  <c r="A882" i="1"/>
  <c r="B882" i="1"/>
  <c r="C882" i="1"/>
  <c r="D882" i="1"/>
  <c r="E882" i="1"/>
  <c r="A883" i="1"/>
  <c r="B883" i="1"/>
  <c r="C883" i="1"/>
  <c r="D883" i="1"/>
  <c r="E883" i="1"/>
  <c r="A884" i="1"/>
  <c r="B884" i="1"/>
  <c r="C884" i="1"/>
  <c r="D884" i="1"/>
  <c r="E884" i="1"/>
  <c r="A885" i="1"/>
  <c r="B885" i="1"/>
  <c r="C885" i="1"/>
  <c r="D885" i="1"/>
  <c r="E885" i="1"/>
  <c r="A886" i="1"/>
  <c r="B886" i="1"/>
  <c r="C886" i="1"/>
  <c r="D886" i="1"/>
  <c r="E886" i="1"/>
  <c r="A887" i="1"/>
  <c r="B887" i="1"/>
  <c r="C887" i="1"/>
  <c r="D887" i="1"/>
  <c r="E887" i="1"/>
  <c r="A888" i="1"/>
  <c r="B888" i="1"/>
  <c r="C888" i="1"/>
  <c r="D888" i="1"/>
  <c r="E888" i="1"/>
  <c r="A889" i="1"/>
  <c r="B889" i="1"/>
  <c r="C889" i="1"/>
  <c r="D889" i="1"/>
  <c r="E889" i="1"/>
  <c r="A890" i="1"/>
  <c r="B890" i="1"/>
  <c r="C890" i="1"/>
  <c r="D890" i="1"/>
  <c r="E890" i="1"/>
  <c r="A891" i="1"/>
  <c r="B891" i="1"/>
  <c r="C891" i="1"/>
  <c r="D891" i="1"/>
  <c r="E891" i="1"/>
  <c r="A892" i="1"/>
  <c r="B892" i="1"/>
  <c r="C892" i="1"/>
  <c r="D892" i="1"/>
  <c r="E892" i="1"/>
  <c r="A893" i="1"/>
  <c r="B893" i="1"/>
  <c r="C893" i="1"/>
  <c r="D893" i="1"/>
  <c r="E893" i="1"/>
  <c r="A894" i="1"/>
  <c r="B894" i="1"/>
  <c r="C894" i="1"/>
  <c r="D894" i="1"/>
  <c r="E894" i="1"/>
  <c r="A895" i="1"/>
  <c r="B895" i="1"/>
  <c r="C895" i="1"/>
  <c r="D895" i="1"/>
  <c r="E895" i="1"/>
  <c r="A896" i="1"/>
  <c r="B896" i="1"/>
  <c r="C896" i="1"/>
  <c r="D896" i="1"/>
  <c r="E896" i="1"/>
  <c r="A897" i="1"/>
  <c r="B897" i="1"/>
  <c r="C897" i="1"/>
  <c r="D897" i="1"/>
  <c r="E897" i="1"/>
  <c r="A898" i="1"/>
  <c r="B898" i="1"/>
  <c r="C898" i="1"/>
  <c r="D898" i="1"/>
  <c r="E898" i="1"/>
  <c r="A899" i="1"/>
  <c r="B899" i="1"/>
  <c r="C899" i="1"/>
  <c r="D899" i="1"/>
  <c r="E899" i="1"/>
  <c r="A900" i="1"/>
  <c r="B900" i="1"/>
  <c r="C900" i="1"/>
  <c r="D900" i="1"/>
  <c r="E900" i="1"/>
  <c r="A901" i="1"/>
  <c r="B901" i="1"/>
  <c r="C901" i="1"/>
  <c r="D901" i="1"/>
  <c r="E901" i="1"/>
  <c r="A902" i="1"/>
  <c r="B902" i="1"/>
  <c r="C902" i="1"/>
  <c r="D902" i="1"/>
  <c r="E902" i="1"/>
  <c r="A903" i="1"/>
  <c r="B903" i="1"/>
  <c r="C903" i="1"/>
  <c r="D903" i="1"/>
  <c r="E903" i="1"/>
  <c r="A904" i="1"/>
  <c r="B904" i="1"/>
  <c r="C904" i="1"/>
  <c r="D904" i="1"/>
  <c r="E904" i="1"/>
  <c r="A905" i="1"/>
  <c r="B905" i="1"/>
  <c r="C905" i="1"/>
  <c r="D905" i="1"/>
  <c r="E905" i="1"/>
  <c r="A906" i="1"/>
  <c r="B906" i="1"/>
  <c r="C906" i="1"/>
  <c r="D906" i="1"/>
  <c r="E906" i="1"/>
  <c r="A907" i="1"/>
  <c r="B907" i="1"/>
  <c r="C907" i="1"/>
  <c r="D907" i="1"/>
  <c r="E907" i="1"/>
  <c r="A908" i="1"/>
  <c r="B908" i="1"/>
  <c r="C908" i="1"/>
  <c r="D908" i="1"/>
  <c r="E908" i="1"/>
  <c r="A909" i="1"/>
  <c r="B909" i="1"/>
  <c r="C909" i="1"/>
  <c r="D909" i="1"/>
  <c r="E909" i="1"/>
  <c r="A910" i="1"/>
  <c r="B910" i="1"/>
  <c r="C910" i="1"/>
  <c r="D910" i="1"/>
  <c r="E910" i="1"/>
  <c r="A911" i="1"/>
  <c r="B911" i="1"/>
  <c r="C911" i="1"/>
  <c r="D911" i="1"/>
  <c r="E911" i="1"/>
  <c r="A912" i="1"/>
  <c r="B912" i="1"/>
  <c r="C912" i="1"/>
  <c r="D912" i="1"/>
  <c r="E912" i="1"/>
  <c r="A913" i="1"/>
  <c r="B913" i="1"/>
  <c r="C913" i="1"/>
  <c r="D913" i="1"/>
  <c r="E913" i="1"/>
  <c r="A914" i="1"/>
  <c r="B914" i="1"/>
  <c r="C914" i="1"/>
  <c r="D914" i="1"/>
  <c r="E914" i="1"/>
  <c r="A915" i="1"/>
  <c r="B915" i="1"/>
  <c r="C915" i="1"/>
  <c r="D915" i="1"/>
  <c r="E915" i="1"/>
  <c r="A916" i="1"/>
  <c r="B916" i="1"/>
  <c r="C916" i="1"/>
  <c r="D916" i="1"/>
  <c r="E916" i="1"/>
  <c r="A917" i="1"/>
  <c r="B917" i="1"/>
  <c r="C917" i="1"/>
  <c r="D917" i="1"/>
  <c r="E917" i="1"/>
  <c r="A918" i="1"/>
  <c r="B918" i="1"/>
  <c r="C918" i="1"/>
  <c r="D918" i="1"/>
  <c r="E918" i="1"/>
  <c r="A919" i="1"/>
  <c r="B919" i="1"/>
  <c r="C919" i="1"/>
  <c r="D919" i="1"/>
  <c r="E919" i="1"/>
  <c r="A920" i="1"/>
  <c r="B920" i="1"/>
  <c r="C920" i="1"/>
  <c r="D920" i="1"/>
  <c r="E920" i="1"/>
  <c r="A921" i="1"/>
  <c r="B921" i="1"/>
  <c r="C921" i="1"/>
  <c r="D921" i="1"/>
  <c r="E921" i="1"/>
  <c r="A922" i="1"/>
  <c r="B922" i="1"/>
  <c r="C922" i="1"/>
  <c r="D922" i="1"/>
  <c r="E922" i="1"/>
  <c r="A923" i="1"/>
  <c r="B923" i="1"/>
  <c r="C923" i="1"/>
  <c r="D923" i="1"/>
  <c r="E923" i="1"/>
  <c r="A924" i="1"/>
  <c r="B924" i="1"/>
  <c r="C924" i="1"/>
  <c r="D924" i="1"/>
  <c r="E924" i="1"/>
  <c r="A925" i="1"/>
  <c r="B925" i="1"/>
  <c r="C925" i="1"/>
  <c r="D925" i="1"/>
  <c r="E925" i="1"/>
  <c r="A926" i="1"/>
  <c r="B926" i="1"/>
  <c r="C926" i="1"/>
  <c r="D926" i="1"/>
  <c r="E926" i="1"/>
  <c r="A927" i="1"/>
  <c r="B927" i="1"/>
  <c r="C927" i="1"/>
  <c r="D927" i="1"/>
  <c r="E927" i="1"/>
  <c r="A928" i="1"/>
  <c r="B928" i="1"/>
  <c r="C928" i="1"/>
  <c r="D928" i="1"/>
  <c r="E928" i="1"/>
  <c r="A929" i="1"/>
  <c r="B929" i="1"/>
  <c r="C929" i="1"/>
  <c r="D929" i="1"/>
  <c r="E929" i="1"/>
  <c r="A930" i="1"/>
  <c r="B930" i="1"/>
  <c r="C930" i="1"/>
  <c r="D930" i="1"/>
  <c r="E930" i="1"/>
  <c r="A931" i="1"/>
  <c r="B931" i="1"/>
  <c r="C931" i="1"/>
  <c r="D931" i="1"/>
  <c r="E931" i="1"/>
  <c r="A932" i="1"/>
  <c r="B932" i="1"/>
  <c r="C932" i="1"/>
  <c r="D932" i="1"/>
  <c r="E932" i="1"/>
  <c r="A933" i="1"/>
  <c r="B933" i="1"/>
  <c r="C933" i="1"/>
  <c r="D933" i="1"/>
  <c r="E933" i="1"/>
  <c r="A934" i="1"/>
  <c r="B934" i="1"/>
  <c r="C934" i="1"/>
  <c r="D934" i="1"/>
  <c r="E934" i="1"/>
  <c r="A935" i="1"/>
  <c r="B935" i="1"/>
  <c r="C935" i="1"/>
  <c r="D935" i="1"/>
  <c r="E935" i="1"/>
  <c r="A936" i="1"/>
  <c r="B936" i="1"/>
  <c r="C936" i="1"/>
  <c r="D936" i="1"/>
  <c r="E936" i="1"/>
  <c r="A937" i="1"/>
  <c r="B937" i="1"/>
  <c r="C937" i="1"/>
  <c r="D937" i="1"/>
  <c r="E937" i="1"/>
  <c r="A938" i="1"/>
  <c r="B938" i="1"/>
  <c r="C938" i="1"/>
  <c r="D938" i="1"/>
  <c r="E938" i="1"/>
  <c r="A939" i="1"/>
  <c r="B939" i="1"/>
  <c r="C939" i="1"/>
  <c r="D939" i="1"/>
  <c r="E939" i="1"/>
  <c r="A940" i="1"/>
  <c r="B940" i="1"/>
  <c r="C940" i="1"/>
  <c r="D940" i="1"/>
  <c r="E940" i="1"/>
  <c r="A941" i="1"/>
  <c r="B941" i="1"/>
  <c r="C941" i="1"/>
  <c r="D941" i="1"/>
  <c r="E941" i="1"/>
  <c r="A942" i="1"/>
  <c r="B942" i="1"/>
  <c r="C942" i="1"/>
  <c r="D942" i="1"/>
  <c r="E942" i="1"/>
  <c r="A943" i="1"/>
  <c r="B943" i="1"/>
  <c r="C943" i="1"/>
  <c r="D943" i="1"/>
  <c r="E943" i="1"/>
  <c r="A944" i="1"/>
  <c r="B944" i="1"/>
  <c r="C944" i="1"/>
  <c r="D944" i="1"/>
  <c r="E944" i="1"/>
  <c r="A945" i="1"/>
  <c r="B945" i="1"/>
  <c r="C945" i="1"/>
  <c r="D945" i="1"/>
  <c r="E945" i="1"/>
  <c r="A946" i="1"/>
  <c r="B946" i="1"/>
  <c r="C946" i="1"/>
  <c r="D946" i="1"/>
  <c r="E946" i="1"/>
  <c r="A947" i="1"/>
  <c r="B947" i="1"/>
  <c r="C947" i="1"/>
  <c r="D947" i="1"/>
  <c r="E947" i="1"/>
  <c r="A948" i="1"/>
  <c r="B948" i="1"/>
  <c r="C948" i="1"/>
  <c r="D948" i="1"/>
  <c r="E948" i="1"/>
  <c r="A949" i="1"/>
  <c r="B949" i="1"/>
  <c r="C949" i="1"/>
  <c r="D949" i="1"/>
  <c r="E949" i="1"/>
  <c r="A950" i="1"/>
  <c r="B950" i="1"/>
  <c r="C950" i="1"/>
  <c r="D950" i="1"/>
  <c r="E950" i="1"/>
  <c r="A951" i="1"/>
  <c r="B951" i="1"/>
  <c r="C951" i="1"/>
  <c r="D951" i="1"/>
  <c r="E951" i="1"/>
  <c r="A952" i="1"/>
  <c r="B952" i="1"/>
  <c r="C952" i="1"/>
  <c r="D952" i="1"/>
  <c r="E952" i="1"/>
  <c r="A953" i="1"/>
  <c r="B953" i="1"/>
  <c r="C953" i="1"/>
  <c r="D953" i="1"/>
  <c r="E953" i="1"/>
  <c r="A954" i="1"/>
  <c r="B954" i="1"/>
  <c r="C954" i="1"/>
  <c r="D954" i="1"/>
  <c r="E954" i="1"/>
  <c r="A955" i="1"/>
  <c r="B955" i="1"/>
  <c r="C955" i="1"/>
  <c r="D955" i="1"/>
  <c r="E955" i="1"/>
  <c r="A956" i="1"/>
  <c r="B956" i="1"/>
  <c r="C956" i="1"/>
  <c r="D956" i="1"/>
  <c r="E956" i="1"/>
  <c r="A957" i="1"/>
  <c r="B957" i="1"/>
  <c r="C957" i="1"/>
  <c r="D957" i="1"/>
  <c r="E957" i="1"/>
  <c r="A958" i="1"/>
  <c r="B958" i="1"/>
  <c r="C958" i="1"/>
  <c r="D958" i="1"/>
  <c r="E958" i="1"/>
  <c r="A959" i="1"/>
  <c r="B959" i="1"/>
  <c r="C959" i="1"/>
  <c r="D959" i="1"/>
  <c r="E959" i="1"/>
  <c r="A960" i="1"/>
  <c r="B960" i="1"/>
  <c r="C960" i="1"/>
  <c r="D960" i="1"/>
  <c r="E960" i="1"/>
  <c r="A961" i="1"/>
  <c r="B961" i="1"/>
  <c r="C961" i="1"/>
  <c r="D961" i="1"/>
  <c r="E961" i="1"/>
  <c r="A962" i="1"/>
  <c r="B962" i="1"/>
  <c r="C962" i="1"/>
  <c r="D962" i="1"/>
  <c r="E962" i="1"/>
  <c r="A963" i="1"/>
  <c r="B963" i="1"/>
  <c r="C963" i="1"/>
  <c r="D963" i="1"/>
  <c r="E963" i="1"/>
  <c r="A964" i="1"/>
  <c r="B964" i="1"/>
  <c r="C964" i="1"/>
  <c r="D964" i="1"/>
  <c r="E964" i="1"/>
  <c r="A965" i="1"/>
  <c r="B965" i="1"/>
  <c r="C965" i="1"/>
  <c r="D965" i="1"/>
  <c r="E965" i="1"/>
  <c r="A966" i="1"/>
  <c r="B966" i="1"/>
  <c r="C966" i="1"/>
  <c r="D966" i="1"/>
  <c r="E966" i="1"/>
  <c r="A967" i="1"/>
  <c r="B967" i="1"/>
  <c r="C967" i="1"/>
  <c r="D967" i="1"/>
  <c r="E967" i="1"/>
  <c r="A968" i="1"/>
  <c r="B968" i="1"/>
  <c r="C968" i="1"/>
  <c r="D968" i="1"/>
  <c r="E968" i="1"/>
  <c r="A969" i="1"/>
  <c r="B969" i="1"/>
  <c r="C969" i="1"/>
  <c r="D969" i="1"/>
  <c r="E969" i="1"/>
  <c r="A970" i="1"/>
  <c r="B970" i="1"/>
  <c r="C970" i="1"/>
  <c r="D970" i="1"/>
  <c r="E970" i="1"/>
  <c r="A971" i="1"/>
  <c r="B971" i="1"/>
  <c r="C971" i="1"/>
  <c r="D971" i="1"/>
  <c r="E971" i="1"/>
  <c r="A972" i="1"/>
  <c r="B972" i="1"/>
  <c r="C972" i="1"/>
  <c r="D972" i="1"/>
  <c r="E972" i="1"/>
  <c r="A973" i="1"/>
  <c r="B973" i="1"/>
  <c r="C973" i="1"/>
  <c r="D973" i="1"/>
  <c r="E973" i="1"/>
  <c r="A974" i="1"/>
  <c r="B974" i="1"/>
  <c r="C974" i="1"/>
  <c r="D974" i="1"/>
  <c r="E974" i="1"/>
  <c r="A975" i="1"/>
  <c r="B975" i="1"/>
  <c r="C975" i="1"/>
  <c r="D975" i="1"/>
  <c r="E975" i="1"/>
  <c r="A976" i="1"/>
  <c r="B976" i="1"/>
  <c r="C976" i="1"/>
  <c r="D976" i="1"/>
  <c r="E976" i="1"/>
  <c r="A977" i="1"/>
  <c r="B977" i="1"/>
  <c r="C977" i="1"/>
  <c r="D977" i="1"/>
  <c r="E977" i="1"/>
  <c r="A978" i="1"/>
  <c r="B978" i="1"/>
  <c r="C978" i="1"/>
  <c r="D978" i="1"/>
  <c r="E978" i="1"/>
  <c r="A979" i="1"/>
  <c r="B979" i="1"/>
  <c r="C979" i="1"/>
  <c r="D979" i="1"/>
  <c r="E979" i="1"/>
  <c r="A980" i="1"/>
  <c r="B980" i="1"/>
  <c r="C980" i="1"/>
  <c r="D980" i="1"/>
  <c r="E980" i="1"/>
  <c r="A981" i="1"/>
  <c r="B981" i="1"/>
  <c r="C981" i="1"/>
  <c r="D981" i="1"/>
  <c r="E981" i="1"/>
  <c r="A982" i="1"/>
  <c r="B982" i="1"/>
  <c r="C982" i="1"/>
  <c r="D982" i="1"/>
  <c r="E982" i="1"/>
  <c r="A983" i="1"/>
  <c r="B983" i="1"/>
  <c r="C983" i="1"/>
  <c r="D983" i="1"/>
  <c r="E983" i="1"/>
  <c r="A984" i="1"/>
  <c r="B984" i="1"/>
  <c r="C984" i="1"/>
  <c r="D984" i="1"/>
  <c r="E984" i="1"/>
  <c r="A985" i="1"/>
  <c r="B985" i="1"/>
  <c r="C985" i="1"/>
  <c r="D985" i="1"/>
  <c r="E985" i="1"/>
  <c r="A986" i="1"/>
  <c r="B986" i="1"/>
  <c r="C986" i="1"/>
  <c r="D986" i="1"/>
  <c r="E986" i="1"/>
  <c r="A987" i="1"/>
  <c r="B987" i="1"/>
  <c r="C987" i="1"/>
  <c r="D987" i="1"/>
  <c r="E987" i="1"/>
  <c r="A988" i="1"/>
  <c r="B988" i="1"/>
  <c r="C988" i="1"/>
  <c r="D988" i="1"/>
  <c r="E988" i="1"/>
  <c r="A989" i="1"/>
  <c r="B989" i="1"/>
  <c r="C989" i="1"/>
  <c r="D989" i="1"/>
  <c r="E989" i="1"/>
  <c r="A990" i="1"/>
  <c r="B990" i="1"/>
  <c r="C990" i="1"/>
  <c r="D990" i="1"/>
  <c r="E990" i="1"/>
  <c r="A991" i="1"/>
  <c r="B991" i="1"/>
  <c r="C991" i="1"/>
  <c r="D991" i="1"/>
  <c r="E991" i="1"/>
  <c r="A992" i="1"/>
  <c r="B992" i="1"/>
  <c r="C992" i="1"/>
  <c r="D992" i="1"/>
  <c r="E992" i="1"/>
  <c r="A993" i="1"/>
  <c r="B993" i="1"/>
  <c r="C993" i="1"/>
  <c r="D993" i="1"/>
  <c r="E993" i="1"/>
  <c r="A994" i="1"/>
  <c r="B994" i="1"/>
  <c r="C994" i="1"/>
  <c r="D994" i="1"/>
  <c r="E994" i="1"/>
  <c r="A995" i="1"/>
  <c r="B995" i="1"/>
  <c r="C995" i="1"/>
  <c r="D995" i="1"/>
  <c r="E995" i="1"/>
  <c r="A996" i="1"/>
  <c r="B996" i="1"/>
  <c r="C996" i="1"/>
  <c r="D996" i="1"/>
  <c r="E996" i="1"/>
  <c r="A997" i="1"/>
  <c r="B997" i="1"/>
  <c r="C997" i="1"/>
  <c r="D997" i="1"/>
  <c r="E997" i="1"/>
  <c r="A998" i="1"/>
  <c r="B998" i="1"/>
  <c r="C998" i="1"/>
  <c r="D998" i="1"/>
  <c r="E998" i="1"/>
  <c r="A999" i="1"/>
  <c r="B999" i="1"/>
  <c r="C999" i="1"/>
  <c r="D999" i="1"/>
  <c r="E999" i="1"/>
  <c r="A1000" i="1"/>
  <c r="B1000" i="1"/>
  <c r="C1000" i="1"/>
  <c r="D1000" i="1"/>
  <c r="E1000" i="1"/>
  <c r="A1001" i="1"/>
  <c r="B1001" i="1"/>
  <c r="C1001" i="1"/>
  <c r="D1001" i="1"/>
  <c r="E1001" i="1"/>
  <c r="A1002" i="1"/>
  <c r="B1002" i="1"/>
  <c r="C1002" i="1"/>
  <c r="D1002" i="1"/>
  <c r="E1002" i="1"/>
  <c r="A1003" i="1"/>
  <c r="B1003" i="1"/>
  <c r="C1003" i="1"/>
  <c r="D1003" i="1"/>
  <c r="E1003" i="1"/>
  <c r="A1004" i="1"/>
  <c r="B1004" i="1"/>
  <c r="C1004" i="1"/>
  <c r="D1004" i="1"/>
  <c r="E1004" i="1"/>
  <c r="A1005" i="1"/>
  <c r="B1005" i="1"/>
  <c r="C1005" i="1"/>
  <c r="D1005" i="1"/>
  <c r="E1005" i="1"/>
  <c r="A1006" i="1"/>
  <c r="B1006" i="1"/>
  <c r="C1006" i="1"/>
  <c r="D1006" i="1"/>
  <c r="E1006" i="1"/>
  <c r="A1007" i="1"/>
  <c r="B1007" i="1"/>
  <c r="C1007" i="1"/>
  <c r="D1007" i="1"/>
  <c r="E1007" i="1"/>
  <c r="A1008" i="1"/>
  <c r="B1008" i="1"/>
  <c r="C1008" i="1"/>
  <c r="D1008" i="1"/>
  <c r="E1008" i="1"/>
  <c r="A1009" i="1"/>
  <c r="B1009" i="1"/>
  <c r="C1009" i="1"/>
  <c r="D1009" i="1"/>
  <c r="E1009" i="1"/>
  <c r="A1010" i="1"/>
  <c r="B1010" i="1"/>
  <c r="C1010" i="1"/>
  <c r="D1010" i="1"/>
  <c r="E1010" i="1"/>
  <c r="A1011" i="1"/>
  <c r="B1011" i="1"/>
  <c r="C1011" i="1"/>
  <c r="D1011" i="1"/>
  <c r="E1011" i="1"/>
  <c r="A1012" i="1"/>
  <c r="B1012" i="1"/>
  <c r="C1012" i="1"/>
  <c r="D1012" i="1"/>
  <c r="E1012" i="1"/>
  <c r="A1013" i="1"/>
  <c r="B1013" i="1"/>
  <c r="C1013" i="1"/>
  <c r="D1013" i="1"/>
  <c r="E1013" i="1"/>
  <c r="A1014" i="1"/>
  <c r="B1014" i="1"/>
  <c r="C1014" i="1"/>
  <c r="D1014" i="1"/>
  <c r="E1014" i="1"/>
  <c r="A1015" i="1"/>
  <c r="B1015" i="1"/>
  <c r="C1015" i="1"/>
  <c r="D1015" i="1"/>
  <c r="E1015" i="1"/>
  <c r="A1016" i="1"/>
  <c r="B1016" i="1"/>
  <c r="C1016" i="1"/>
  <c r="D1016" i="1"/>
  <c r="E1016" i="1"/>
  <c r="A1017" i="1"/>
  <c r="B1017" i="1"/>
  <c r="C1017" i="1"/>
  <c r="D1017" i="1"/>
  <c r="E1017" i="1"/>
  <c r="A1018" i="1"/>
  <c r="B1018" i="1"/>
  <c r="C1018" i="1"/>
  <c r="D1018" i="1"/>
  <c r="E1018" i="1"/>
  <c r="A1019" i="1"/>
  <c r="B1019" i="1"/>
  <c r="C1019" i="1"/>
  <c r="D1019" i="1"/>
  <c r="E1019" i="1"/>
  <c r="A1020" i="1"/>
  <c r="B1020" i="1"/>
  <c r="C1020" i="1"/>
  <c r="D1020" i="1"/>
  <c r="E1020" i="1"/>
  <c r="A1021" i="1"/>
  <c r="B1021" i="1"/>
  <c r="C1021" i="1"/>
  <c r="D1021" i="1"/>
  <c r="E1021" i="1"/>
  <c r="A1022" i="1"/>
  <c r="B1022" i="1"/>
  <c r="C1022" i="1"/>
  <c r="D1022" i="1"/>
  <c r="E1022" i="1"/>
  <c r="A1023" i="1"/>
  <c r="B1023" i="1"/>
  <c r="C1023" i="1"/>
  <c r="D1023" i="1"/>
  <c r="E1023" i="1"/>
  <c r="A1024" i="1"/>
  <c r="B1024" i="1"/>
  <c r="C1024" i="1"/>
  <c r="D1024" i="1"/>
  <c r="E1024" i="1"/>
  <c r="A1025" i="1"/>
  <c r="B1025" i="1"/>
  <c r="C1025" i="1"/>
  <c r="D1025" i="1"/>
  <c r="E1025" i="1"/>
  <c r="A1026" i="1"/>
  <c r="B1026" i="1"/>
  <c r="C1026" i="1"/>
  <c r="D1026" i="1"/>
  <c r="E1026" i="1"/>
  <c r="A1027" i="1"/>
  <c r="B1027" i="1"/>
  <c r="C1027" i="1"/>
  <c r="D1027" i="1"/>
  <c r="E1027" i="1"/>
  <c r="A1028" i="1"/>
  <c r="B1028" i="1"/>
  <c r="C1028" i="1"/>
  <c r="D1028" i="1"/>
  <c r="E1028" i="1"/>
  <c r="A1029" i="1"/>
  <c r="B1029" i="1"/>
  <c r="C1029" i="1"/>
  <c r="D1029" i="1"/>
  <c r="E1029" i="1"/>
  <c r="A1030" i="1"/>
  <c r="B1030" i="1"/>
  <c r="C1030" i="1"/>
  <c r="D1030" i="1"/>
  <c r="E1030" i="1"/>
  <c r="A1031" i="1"/>
  <c r="B1031" i="1"/>
  <c r="C1031" i="1"/>
  <c r="D1031" i="1"/>
  <c r="E1031" i="1"/>
  <c r="A1032" i="1"/>
  <c r="B1032" i="1"/>
  <c r="C1032" i="1"/>
  <c r="D1032" i="1"/>
  <c r="E1032" i="1"/>
  <c r="A1033" i="1"/>
  <c r="B1033" i="1"/>
  <c r="C1033" i="1"/>
  <c r="D1033" i="1"/>
  <c r="E1033" i="1"/>
  <c r="A1034" i="1"/>
  <c r="B1034" i="1"/>
  <c r="C1034" i="1"/>
  <c r="D1034" i="1"/>
  <c r="E1034" i="1"/>
  <c r="A1035" i="1"/>
  <c r="B1035" i="1"/>
  <c r="C1035" i="1"/>
  <c r="D1035" i="1"/>
  <c r="E1035" i="1"/>
  <c r="A1036" i="1"/>
  <c r="B1036" i="1"/>
  <c r="C1036" i="1"/>
  <c r="D1036" i="1"/>
  <c r="E1036" i="1"/>
  <c r="A1037" i="1"/>
  <c r="B1037" i="1"/>
  <c r="C1037" i="1"/>
  <c r="D1037" i="1"/>
  <c r="E1037" i="1"/>
  <c r="A1038" i="1"/>
  <c r="B1038" i="1"/>
  <c r="C1038" i="1"/>
  <c r="D1038" i="1"/>
  <c r="E1038" i="1"/>
  <c r="A1039" i="1"/>
  <c r="B1039" i="1"/>
  <c r="C1039" i="1"/>
  <c r="D1039" i="1"/>
  <c r="E1039" i="1"/>
  <c r="A1040" i="1"/>
  <c r="B1040" i="1"/>
  <c r="C1040" i="1"/>
  <c r="D1040" i="1"/>
  <c r="E1040" i="1"/>
  <c r="A1041" i="1"/>
  <c r="B1041" i="1"/>
  <c r="C1041" i="1"/>
  <c r="D1041" i="1"/>
  <c r="E1041" i="1"/>
  <c r="A1042" i="1"/>
  <c r="B1042" i="1"/>
  <c r="C1042" i="1"/>
  <c r="D1042" i="1"/>
  <c r="E1042" i="1"/>
  <c r="A1043" i="1"/>
  <c r="B1043" i="1"/>
  <c r="C1043" i="1"/>
  <c r="D1043" i="1"/>
  <c r="E1043" i="1"/>
  <c r="A1044" i="1"/>
  <c r="B1044" i="1"/>
  <c r="C1044" i="1"/>
  <c r="D1044" i="1"/>
  <c r="E1044" i="1"/>
  <c r="A1045" i="1"/>
  <c r="B1045" i="1"/>
  <c r="C1045" i="1"/>
  <c r="D1045" i="1"/>
  <c r="E1045" i="1"/>
  <c r="A1046" i="1"/>
  <c r="B1046" i="1"/>
  <c r="C1046" i="1"/>
  <c r="D1046" i="1"/>
  <c r="E1046" i="1"/>
  <c r="A1047" i="1"/>
  <c r="B1047" i="1"/>
  <c r="C1047" i="1"/>
  <c r="D1047" i="1"/>
  <c r="E1047" i="1"/>
  <c r="A1048" i="1"/>
  <c r="B1048" i="1"/>
  <c r="C1048" i="1"/>
  <c r="D1048" i="1"/>
  <c r="E1048" i="1"/>
  <c r="A1049" i="1"/>
  <c r="B1049" i="1"/>
  <c r="C1049" i="1"/>
  <c r="D1049" i="1"/>
  <c r="E1049" i="1"/>
  <c r="A1050" i="1"/>
  <c r="B1050" i="1"/>
  <c r="C1050" i="1"/>
  <c r="D1050" i="1"/>
  <c r="E1050" i="1"/>
  <c r="A1051" i="1"/>
  <c r="B1051" i="1"/>
  <c r="C1051" i="1"/>
  <c r="D1051" i="1"/>
  <c r="E1051" i="1"/>
  <c r="A1052" i="1"/>
  <c r="B1052" i="1"/>
  <c r="C1052" i="1"/>
  <c r="D1052" i="1"/>
  <c r="E1052" i="1"/>
  <c r="A1053" i="1"/>
  <c r="B1053" i="1"/>
  <c r="C1053" i="1"/>
  <c r="D1053" i="1"/>
  <c r="E1053" i="1"/>
  <c r="A1054" i="1"/>
  <c r="B1054" i="1"/>
  <c r="C1054" i="1"/>
  <c r="D1054" i="1"/>
  <c r="E1054" i="1"/>
  <c r="A1055" i="1"/>
  <c r="B1055" i="1"/>
  <c r="C1055" i="1"/>
  <c r="D1055" i="1"/>
  <c r="E1055" i="1"/>
  <c r="A1056" i="1"/>
  <c r="B1056" i="1"/>
  <c r="C1056" i="1"/>
  <c r="D1056" i="1"/>
  <c r="E1056" i="1"/>
  <c r="A1057" i="1"/>
  <c r="B1057" i="1"/>
  <c r="C1057" i="1"/>
  <c r="D1057" i="1"/>
  <c r="E1057" i="1"/>
  <c r="A1058" i="1"/>
  <c r="B1058" i="1"/>
  <c r="C1058" i="1"/>
  <c r="D1058" i="1"/>
  <c r="E1058" i="1"/>
  <c r="A1059" i="1"/>
  <c r="B1059" i="1"/>
  <c r="C1059" i="1"/>
  <c r="D1059" i="1"/>
  <c r="E1059" i="1"/>
  <c r="A1060" i="1"/>
  <c r="B1060" i="1"/>
  <c r="C1060" i="1"/>
  <c r="D1060" i="1"/>
  <c r="E1060" i="1"/>
  <c r="A1061" i="1"/>
  <c r="B1061" i="1"/>
  <c r="C1061" i="1"/>
  <c r="D1061" i="1"/>
  <c r="E1061" i="1"/>
  <c r="A1062" i="1"/>
  <c r="B1062" i="1"/>
  <c r="C1062" i="1"/>
  <c r="D1062" i="1"/>
  <c r="E1062" i="1"/>
  <c r="A1063" i="1"/>
  <c r="B1063" i="1"/>
  <c r="C1063" i="1"/>
  <c r="D1063" i="1"/>
  <c r="E1063" i="1"/>
  <c r="A1064" i="1"/>
  <c r="B1064" i="1"/>
  <c r="C1064" i="1"/>
  <c r="D1064" i="1"/>
  <c r="E1064" i="1"/>
  <c r="A1065" i="1"/>
  <c r="B1065" i="1"/>
  <c r="C1065" i="1"/>
  <c r="D1065" i="1"/>
  <c r="E1065" i="1"/>
  <c r="A1066" i="1"/>
  <c r="B1066" i="1"/>
  <c r="C1066" i="1"/>
  <c r="D1066" i="1"/>
  <c r="E1066" i="1"/>
  <c r="A1067" i="1"/>
  <c r="B1067" i="1"/>
  <c r="C1067" i="1"/>
  <c r="D1067" i="1"/>
  <c r="E1067" i="1"/>
  <c r="A1068" i="1"/>
  <c r="B1068" i="1"/>
  <c r="C1068" i="1"/>
  <c r="D1068" i="1"/>
  <c r="E1068" i="1"/>
  <c r="A1069" i="1"/>
  <c r="B1069" i="1"/>
  <c r="C1069" i="1"/>
  <c r="D1069" i="1"/>
  <c r="E1069" i="1"/>
  <c r="A1070" i="1"/>
  <c r="B1070" i="1"/>
  <c r="C1070" i="1"/>
  <c r="D1070" i="1"/>
  <c r="E1070" i="1"/>
  <c r="A1071" i="1"/>
  <c r="B1071" i="1"/>
  <c r="C1071" i="1"/>
  <c r="D1071" i="1"/>
  <c r="E1071" i="1"/>
  <c r="A1072" i="1"/>
  <c r="B1072" i="1"/>
  <c r="C1072" i="1"/>
  <c r="D1072" i="1"/>
  <c r="E1072" i="1"/>
  <c r="A1073" i="1"/>
  <c r="B1073" i="1"/>
  <c r="C1073" i="1"/>
  <c r="D1073" i="1"/>
  <c r="E1073" i="1"/>
  <c r="A1074" i="1"/>
  <c r="B1074" i="1"/>
  <c r="C1074" i="1"/>
  <c r="D1074" i="1"/>
  <c r="E1074" i="1"/>
  <c r="A1075" i="1"/>
  <c r="B1075" i="1"/>
  <c r="C1075" i="1"/>
  <c r="D1075" i="1"/>
  <c r="E1075" i="1"/>
  <c r="A1076" i="1"/>
  <c r="B1076" i="1"/>
  <c r="C1076" i="1"/>
  <c r="D1076" i="1"/>
  <c r="E1076" i="1"/>
  <c r="A1077" i="1"/>
  <c r="B1077" i="1"/>
  <c r="C1077" i="1"/>
  <c r="D1077" i="1"/>
  <c r="E1077" i="1"/>
  <c r="A1078" i="1"/>
  <c r="B1078" i="1"/>
  <c r="C1078" i="1"/>
  <c r="D1078" i="1"/>
  <c r="E1078" i="1"/>
  <c r="A1079" i="1"/>
  <c r="B1079" i="1"/>
  <c r="C1079" i="1"/>
  <c r="D1079" i="1"/>
  <c r="E1079" i="1"/>
  <c r="A1080" i="1"/>
  <c r="B1080" i="1"/>
  <c r="C1080" i="1"/>
  <c r="D1080" i="1"/>
  <c r="E1080" i="1"/>
  <c r="A1081" i="1"/>
  <c r="B1081" i="1"/>
  <c r="C1081" i="1"/>
  <c r="D1081" i="1"/>
  <c r="E1081" i="1"/>
  <c r="A1082" i="1"/>
  <c r="B1082" i="1"/>
  <c r="C1082" i="1"/>
  <c r="D1082" i="1"/>
  <c r="E1082" i="1"/>
  <c r="A1083" i="1"/>
  <c r="B1083" i="1"/>
  <c r="C1083" i="1"/>
  <c r="D1083" i="1"/>
  <c r="E1083" i="1"/>
  <c r="A1084" i="1"/>
  <c r="B1084" i="1"/>
  <c r="C1084" i="1"/>
  <c r="D1084" i="1"/>
  <c r="E1084" i="1"/>
  <c r="A1085" i="1"/>
  <c r="B1085" i="1"/>
  <c r="C1085" i="1"/>
  <c r="D1085" i="1"/>
  <c r="E1085" i="1"/>
  <c r="A1086" i="1"/>
  <c r="B1086" i="1"/>
  <c r="C1086" i="1"/>
  <c r="D1086" i="1"/>
  <c r="E1086" i="1"/>
  <c r="A1087" i="1"/>
  <c r="B1087" i="1"/>
  <c r="C1087" i="1"/>
  <c r="D1087" i="1"/>
  <c r="E1087" i="1"/>
  <c r="A1088" i="1"/>
  <c r="B1088" i="1"/>
  <c r="C1088" i="1"/>
  <c r="D1088" i="1"/>
  <c r="E1088" i="1"/>
  <c r="A1089" i="1"/>
  <c r="B1089" i="1"/>
  <c r="C1089" i="1"/>
  <c r="D1089" i="1"/>
  <c r="E1089" i="1"/>
  <c r="A1090" i="1"/>
  <c r="B1090" i="1"/>
  <c r="C1090" i="1"/>
  <c r="D1090" i="1"/>
  <c r="E1090" i="1"/>
  <c r="A1091" i="1"/>
  <c r="B1091" i="1"/>
  <c r="C1091" i="1"/>
  <c r="D1091" i="1"/>
  <c r="E1091" i="1"/>
  <c r="A1092" i="1"/>
  <c r="B1092" i="1"/>
  <c r="C1092" i="1"/>
  <c r="D1092" i="1"/>
  <c r="E1092" i="1"/>
  <c r="A1093" i="1"/>
  <c r="B1093" i="1"/>
  <c r="C1093" i="1"/>
  <c r="D1093" i="1"/>
  <c r="E1093" i="1"/>
  <c r="A1094" i="1"/>
  <c r="B1094" i="1"/>
  <c r="C1094" i="1"/>
  <c r="D1094" i="1"/>
  <c r="E1094" i="1"/>
  <c r="A1095" i="1"/>
  <c r="B1095" i="1"/>
  <c r="C1095" i="1"/>
  <c r="D1095" i="1"/>
  <c r="E1095" i="1"/>
  <c r="A1096" i="1"/>
  <c r="B1096" i="1"/>
  <c r="C1096" i="1"/>
  <c r="D1096" i="1"/>
  <c r="E1096" i="1"/>
  <c r="A1097" i="1"/>
  <c r="B1097" i="1"/>
  <c r="C1097" i="1"/>
  <c r="D1097" i="1"/>
  <c r="E1097" i="1"/>
  <c r="A1098" i="1"/>
  <c r="B1098" i="1"/>
  <c r="C1098" i="1"/>
  <c r="D1098" i="1"/>
  <c r="E1098" i="1"/>
  <c r="A1099" i="1"/>
  <c r="B1099" i="1"/>
  <c r="C1099" i="1"/>
  <c r="D1099" i="1"/>
  <c r="E1099" i="1"/>
  <c r="A1100" i="1"/>
  <c r="B1100" i="1"/>
  <c r="C1100" i="1"/>
  <c r="D1100" i="1"/>
  <c r="E1100" i="1"/>
  <c r="A1101" i="1"/>
  <c r="B1101" i="1"/>
  <c r="C1101" i="1"/>
  <c r="D1101" i="1"/>
  <c r="E1101" i="1"/>
  <c r="A1102" i="1"/>
  <c r="B1102" i="1"/>
  <c r="C1102" i="1"/>
  <c r="D1102" i="1"/>
  <c r="E1102" i="1"/>
  <c r="A1103" i="1"/>
  <c r="B1103" i="1"/>
  <c r="C1103" i="1"/>
  <c r="D1103" i="1"/>
  <c r="E1103" i="1"/>
  <c r="A1104" i="1"/>
  <c r="B1104" i="1"/>
  <c r="C1104" i="1"/>
  <c r="D1104" i="1"/>
  <c r="E1104" i="1"/>
  <c r="A1105" i="1"/>
  <c r="B1105" i="1"/>
  <c r="C1105" i="1"/>
  <c r="D1105" i="1"/>
  <c r="E1105" i="1"/>
  <c r="A1106" i="1"/>
  <c r="B1106" i="1"/>
  <c r="C1106" i="1"/>
  <c r="D1106" i="1"/>
  <c r="E1106" i="1"/>
  <c r="A1107" i="1"/>
  <c r="B1107" i="1"/>
  <c r="C1107" i="1"/>
  <c r="D1107" i="1"/>
  <c r="E1107" i="1"/>
  <c r="A1108" i="1"/>
  <c r="B1108" i="1"/>
  <c r="C1108" i="1"/>
  <c r="D1108" i="1"/>
  <c r="E1108" i="1"/>
  <c r="A1109" i="1"/>
  <c r="B1109" i="1"/>
  <c r="C1109" i="1"/>
  <c r="D1109" i="1"/>
  <c r="E1109" i="1"/>
  <c r="A1110" i="1"/>
  <c r="B1110" i="1"/>
  <c r="C1110" i="1"/>
  <c r="D1110" i="1"/>
  <c r="E1110" i="1"/>
  <c r="A1111" i="1"/>
  <c r="B1111" i="1"/>
  <c r="C1111" i="1"/>
  <c r="D1111" i="1"/>
  <c r="E1111" i="1"/>
  <c r="A1112" i="1"/>
  <c r="B1112" i="1"/>
  <c r="C1112" i="1"/>
  <c r="D1112" i="1"/>
  <c r="E1112" i="1"/>
  <c r="A1113" i="1"/>
  <c r="B1113" i="1"/>
  <c r="C1113" i="1"/>
  <c r="D1113" i="1"/>
  <c r="E1113" i="1"/>
  <c r="A1114" i="1"/>
  <c r="B1114" i="1"/>
  <c r="C1114" i="1"/>
  <c r="D1114" i="1"/>
  <c r="E1114" i="1"/>
  <c r="A1115" i="1"/>
  <c r="B1115" i="1"/>
  <c r="C1115" i="1"/>
  <c r="D1115" i="1"/>
  <c r="E1115" i="1"/>
  <c r="A1116" i="1"/>
  <c r="B1116" i="1"/>
  <c r="C1116" i="1"/>
  <c r="D1116" i="1"/>
  <c r="E1116" i="1"/>
  <c r="A1117" i="1"/>
  <c r="B1117" i="1"/>
  <c r="C1117" i="1"/>
  <c r="D1117" i="1"/>
  <c r="E1117" i="1"/>
  <c r="A1118" i="1"/>
  <c r="B1118" i="1"/>
  <c r="C1118" i="1"/>
  <c r="D1118" i="1"/>
  <c r="E1118" i="1"/>
  <c r="A1119" i="1"/>
  <c r="B1119" i="1"/>
  <c r="C1119" i="1"/>
  <c r="D1119" i="1"/>
  <c r="E1119" i="1"/>
  <c r="A1120" i="1"/>
  <c r="B1120" i="1"/>
  <c r="C1120" i="1"/>
  <c r="D1120" i="1"/>
  <c r="E1120" i="1"/>
  <c r="A1121" i="1"/>
  <c r="B1121" i="1"/>
  <c r="C1121" i="1"/>
  <c r="D1121" i="1"/>
  <c r="E1121" i="1"/>
  <c r="A1122" i="1"/>
  <c r="B1122" i="1"/>
  <c r="C1122" i="1"/>
  <c r="D1122" i="1"/>
  <c r="E1122" i="1"/>
  <c r="A1123" i="1"/>
  <c r="B1123" i="1"/>
  <c r="C1123" i="1"/>
  <c r="D1123" i="1"/>
  <c r="E1123" i="1"/>
  <c r="A1124" i="1"/>
  <c r="B1124" i="1"/>
  <c r="C1124" i="1"/>
  <c r="D1124" i="1"/>
  <c r="E1124" i="1"/>
  <c r="A1125" i="1"/>
  <c r="B1125" i="1"/>
  <c r="C1125" i="1"/>
  <c r="D1125" i="1"/>
  <c r="E1125" i="1"/>
  <c r="A1126" i="1"/>
  <c r="B1126" i="1"/>
  <c r="C1126" i="1"/>
  <c r="D1126" i="1"/>
  <c r="E1126" i="1"/>
  <c r="A1127" i="1"/>
  <c r="B1127" i="1"/>
  <c r="C1127" i="1"/>
  <c r="D1127" i="1"/>
  <c r="E1127" i="1"/>
  <c r="A1128" i="1"/>
  <c r="B1128" i="1"/>
  <c r="C1128" i="1"/>
  <c r="D1128" i="1"/>
  <c r="E1128" i="1"/>
  <c r="A1129" i="1"/>
  <c r="B1129" i="1"/>
  <c r="C1129" i="1"/>
  <c r="D1129" i="1"/>
  <c r="E1129" i="1"/>
  <c r="A1130" i="1"/>
  <c r="B1130" i="1"/>
  <c r="C1130" i="1"/>
  <c r="D1130" i="1"/>
  <c r="E1130" i="1"/>
  <c r="A1131" i="1"/>
  <c r="B1131" i="1"/>
  <c r="C1131" i="1"/>
  <c r="D1131" i="1"/>
  <c r="E1131" i="1"/>
  <c r="A1132" i="1"/>
  <c r="B1132" i="1"/>
  <c r="C1132" i="1"/>
  <c r="D1132" i="1"/>
  <c r="E1132" i="1"/>
  <c r="A1133" i="1"/>
  <c r="B1133" i="1"/>
  <c r="C1133" i="1"/>
  <c r="D1133" i="1"/>
  <c r="E1133" i="1"/>
  <c r="A1134" i="1"/>
  <c r="B1134" i="1"/>
  <c r="C1134" i="1"/>
  <c r="D1134" i="1"/>
  <c r="E1134" i="1"/>
  <c r="A1135" i="1"/>
  <c r="B1135" i="1"/>
  <c r="C1135" i="1"/>
  <c r="D1135" i="1"/>
  <c r="E1135" i="1"/>
  <c r="A1136" i="1"/>
  <c r="B1136" i="1"/>
  <c r="C1136" i="1"/>
  <c r="D1136" i="1"/>
  <c r="E1136" i="1"/>
  <c r="A1137" i="1"/>
  <c r="B1137" i="1"/>
  <c r="C1137" i="1"/>
  <c r="D1137" i="1"/>
  <c r="E1137" i="1"/>
  <c r="A1138" i="1"/>
  <c r="B1138" i="1"/>
  <c r="C1138" i="1"/>
  <c r="D1138" i="1"/>
  <c r="E1138" i="1"/>
  <c r="A1139" i="1"/>
  <c r="B1139" i="1"/>
  <c r="C1139" i="1"/>
  <c r="D1139" i="1"/>
  <c r="E1139" i="1"/>
  <c r="A1140" i="1"/>
  <c r="B1140" i="1"/>
  <c r="C1140" i="1"/>
  <c r="D1140" i="1"/>
  <c r="E1140" i="1"/>
  <c r="A1141" i="1"/>
  <c r="B1141" i="1"/>
  <c r="C1141" i="1"/>
  <c r="D1141" i="1"/>
  <c r="E1141" i="1"/>
  <c r="A1142" i="1"/>
  <c r="B1142" i="1"/>
  <c r="C1142" i="1"/>
  <c r="D1142" i="1"/>
  <c r="E1142" i="1"/>
  <c r="A1143" i="1"/>
  <c r="B1143" i="1"/>
  <c r="C1143" i="1"/>
  <c r="D1143" i="1"/>
  <c r="E1143" i="1"/>
  <c r="A1144" i="1"/>
  <c r="B1144" i="1"/>
  <c r="C1144" i="1"/>
  <c r="D1144" i="1"/>
  <c r="E1144" i="1"/>
  <c r="A1145" i="1"/>
  <c r="B1145" i="1"/>
  <c r="C1145" i="1"/>
  <c r="D1145" i="1"/>
  <c r="E1145" i="1"/>
  <c r="A1146" i="1"/>
  <c r="B1146" i="1"/>
  <c r="C1146" i="1"/>
  <c r="D1146" i="1"/>
  <c r="E1146" i="1"/>
  <c r="A1147" i="1"/>
  <c r="B1147" i="1"/>
  <c r="C1147" i="1"/>
  <c r="D1147" i="1"/>
  <c r="E1147" i="1"/>
  <c r="A1148" i="1"/>
  <c r="B1148" i="1"/>
  <c r="C1148" i="1"/>
  <c r="D1148" i="1"/>
  <c r="E1148" i="1"/>
  <c r="A1149" i="1"/>
  <c r="B1149" i="1"/>
  <c r="C1149" i="1"/>
  <c r="D1149" i="1"/>
  <c r="E1149" i="1"/>
  <c r="A1150" i="1"/>
  <c r="B1150" i="1"/>
  <c r="C1150" i="1"/>
  <c r="D1150" i="1"/>
  <c r="E1150" i="1"/>
  <c r="A1151" i="1"/>
  <c r="B1151" i="1"/>
  <c r="C1151" i="1"/>
  <c r="D1151" i="1"/>
  <c r="E1151" i="1"/>
  <c r="A1152" i="1"/>
  <c r="B1152" i="1"/>
  <c r="C1152" i="1"/>
  <c r="D1152" i="1"/>
  <c r="E1152" i="1"/>
  <c r="A1153" i="1"/>
  <c r="B1153" i="1"/>
  <c r="C1153" i="1"/>
  <c r="D1153" i="1"/>
  <c r="E1153" i="1"/>
  <c r="A1154" i="1"/>
  <c r="B1154" i="1"/>
  <c r="C1154" i="1"/>
  <c r="D1154" i="1"/>
  <c r="E1154" i="1"/>
  <c r="A1155" i="1"/>
  <c r="B1155" i="1"/>
  <c r="C1155" i="1"/>
  <c r="D1155" i="1"/>
  <c r="E1155" i="1"/>
  <c r="A1156" i="1"/>
  <c r="B1156" i="1"/>
  <c r="C1156" i="1"/>
  <c r="D1156" i="1"/>
  <c r="E1156" i="1"/>
  <c r="A1157" i="1"/>
  <c r="B1157" i="1"/>
  <c r="C1157" i="1"/>
  <c r="D1157" i="1"/>
  <c r="E1157" i="1"/>
  <c r="A1158" i="1"/>
  <c r="B1158" i="1"/>
  <c r="C1158" i="1"/>
  <c r="D1158" i="1"/>
  <c r="E1158" i="1"/>
  <c r="A1159" i="1"/>
  <c r="B1159" i="1"/>
  <c r="C1159" i="1"/>
  <c r="D1159" i="1"/>
  <c r="E1159" i="1"/>
  <c r="A1160" i="1"/>
  <c r="B1160" i="1"/>
  <c r="C1160" i="1"/>
  <c r="D1160" i="1"/>
  <c r="E1160" i="1"/>
  <c r="A1161" i="1"/>
  <c r="B1161" i="1"/>
  <c r="C1161" i="1"/>
  <c r="D1161" i="1"/>
  <c r="E1161" i="1"/>
  <c r="A1162" i="1"/>
  <c r="B1162" i="1"/>
  <c r="C1162" i="1"/>
  <c r="D1162" i="1"/>
  <c r="E1162" i="1"/>
  <c r="A1163" i="1"/>
  <c r="B1163" i="1"/>
  <c r="C1163" i="1"/>
  <c r="D1163" i="1"/>
  <c r="E1163" i="1"/>
  <c r="A1164" i="1"/>
  <c r="B1164" i="1"/>
  <c r="C1164" i="1"/>
  <c r="D1164" i="1"/>
  <c r="E1164" i="1"/>
  <c r="A1165" i="1"/>
  <c r="B1165" i="1"/>
  <c r="C1165" i="1"/>
  <c r="D1165" i="1"/>
  <c r="E1165" i="1"/>
  <c r="A1166" i="1"/>
  <c r="B1166" i="1"/>
  <c r="C1166" i="1"/>
  <c r="D1166" i="1"/>
  <c r="E1166" i="1"/>
  <c r="A1167" i="1"/>
  <c r="B1167" i="1"/>
  <c r="C1167" i="1"/>
  <c r="D1167" i="1"/>
  <c r="E1167" i="1"/>
  <c r="A1168" i="1"/>
  <c r="B1168" i="1"/>
  <c r="C1168" i="1"/>
  <c r="D1168" i="1"/>
  <c r="E1168" i="1"/>
  <c r="A1169" i="1"/>
  <c r="B1169" i="1"/>
  <c r="C1169" i="1"/>
  <c r="D1169" i="1"/>
  <c r="E1169" i="1"/>
  <c r="A1170" i="1"/>
  <c r="B1170" i="1"/>
  <c r="C1170" i="1"/>
  <c r="D1170" i="1"/>
  <c r="E1170" i="1"/>
  <c r="A1171" i="1"/>
  <c r="B1171" i="1"/>
  <c r="C1171" i="1"/>
  <c r="D1171" i="1"/>
  <c r="E1171" i="1"/>
  <c r="A1172" i="1"/>
  <c r="B1172" i="1"/>
  <c r="C1172" i="1"/>
  <c r="D1172" i="1"/>
  <c r="E1172" i="1"/>
  <c r="A1173" i="1"/>
  <c r="B1173" i="1"/>
  <c r="C1173" i="1"/>
  <c r="D1173" i="1"/>
  <c r="E1173" i="1"/>
  <c r="A1174" i="1"/>
  <c r="B1174" i="1"/>
  <c r="C1174" i="1"/>
  <c r="D1174" i="1"/>
  <c r="E1174" i="1"/>
  <c r="A1175" i="1"/>
  <c r="B1175" i="1"/>
  <c r="C1175" i="1"/>
  <c r="D1175" i="1"/>
  <c r="E1175" i="1"/>
  <c r="A1176" i="1"/>
  <c r="B1176" i="1"/>
  <c r="C1176" i="1"/>
  <c r="D1176" i="1"/>
  <c r="E1176" i="1"/>
  <c r="A1177" i="1"/>
  <c r="B1177" i="1"/>
  <c r="C1177" i="1"/>
  <c r="D1177" i="1"/>
  <c r="E1177" i="1"/>
  <c r="A1178" i="1"/>
  <c r="B1178" i="1"/>
  <c r="C1178" i="1"/>
  <c r="D1178" i="1"/>
  <c r="E1178" i="1"/>
  <c r="A1179" i="1"/>
  <c r="B1179" i="1"/>
  <c r="C1179" i="1"/>
  <c r="D1179" i="1"/>
  <c r="E1179" i="1"/>
  <c r="A1180" i="1"/>
  <c r="B1180" i="1"/>
  <c r="C1180" i="1"/>
  <c r="D1180" i="1"/>
  <c r="E1180" i="1"/>
  <c r="A1181" i="1"/>
  <c r="B1181" i="1"/>
  <c r="C1181" i="1"/>
  <c r="D1181" i="1"/>
  <c r="E1181" i="1"/>
  <c r="A1182" i="1"/>
  <c r="B1182" i="1"/>
  <c r="C1182" i="1"/>
  <c r="D1182" i="1"/>
  <c r="E1182" i="1"/>
  <c r="A1183" i="1"/>
  <c r="B1183" i="1"/>
  <c r="C1183" i="1"/>
  <c r="D1183" i="1"/>
  <c r="E1183" i="1"/>
  <c r="A1184" i="1"/>
  <c r="B1184" i="1"/>
  <c r="C1184" i="1"/>
  <c r="D1184" i="1"/>
  <c r="E1184" i="1"/>
  <c r="A1185" i="1"/>
  <c r="B1185" i="1"/>
  <c r="C1185" i="1"/>
  <c r="D1185" i="1"/>
  <c r="E1185" i="1"/>
  <c r="A1186" i="1"/>
  <c r="B1186" i="1"/>
  <c r="C1186" i="1"/>
  <c r="D1186" i="1"/>
  <c r="E1186" i="1"/>
  <c r="A1187" i="1"/>
  <c r="B1187" i="1"/>
  <c r="C1187" i="1"/>
  <c r="D1187" i="1"/>
  <c r="E1187" i="1"/>
  <c r="A1188" i="1"/>
  <c r="B1188" i="1"/>
  <c r="C1188" i="1"/>
  <c r="D1188" i="1"/>
  <c r="E1188" i="1"/>
  <c r="A1189" i="1"/>
  <c r="B1189" i="1"/>
  <c r="C1189" i="1"/>
  <c r="D1189" i="1"/>
  <c r="E1189" i="1"/>
  <c r="A1190" i="1"/>
  <c r="B1190" i="1"/>
  <c r="C1190" i="1"/>
  <c r="D1190" i="1"/>
  <c r="E1190" i="1"/>
  <c r="A1191" i="1"/>
  <c r="B1191" i="1"/>
  <c r="C1191" i="1"/>
  <c r="D1191" i="1"/>
  <c r="E1191" i="1"/>
  <c r="A1192" i="1"/>
  <c r="B1192" i="1"/>
  <c r="C1192" i="1"/>
  <c r="D1192" i="1"/>
  <c r="E1192" i="1"/>
  <c r="A1193" i="1"/>
  <c r="B1193" i="1"/>
  <c r="C1193" i="1"/>
  <c r="D1193" i="1"/>
  <c r="E1193" i="1"/>
  <c r="A1194" i="1"/>
  <c r="B1194" i="1"/>
  <c r="C1194" i="1"/>
  <c r="D1194" i="1"/>
  <c r="E1194" i="1"/>
  <c r="A1195" i="1"/>
  <c r="B1195" i="1"/>
  <c r="C1195" i="1"/>
  <c r="D1195" i="1"/>
  <c r="E1195" i="1"/>
  <c r="A1196" i="1"/>
  <c r="B1196" i="1"/>
  <c r="C1196" i="1"/>
  <c r="D1196" i="1"/>
  <c r="E1196" i="1"/>
  <c r="A1197" i="1"/>
  <c r="B1197" i="1"/>
  <c r="C1197" i="1"/>
  <c r="D1197" i="1"/>
  <c r="E1197" i="1"/>
  <c r="A1198" i="1"/>
  <c r="B1198" i="1"/>
  <c r="C1198" i="1"/>
  <c r="D1198" i="1"/>
  <c r="E1198" i="1"/>
  <c r="A1199" i="1"/>
  <c r="B1199" i="1"/>
  <c r="C1199" i="1"/>
  <c r="D1199" i="1"/>
  <c r="E1199" i="1"/>
  <c r="A1200" i="1"/>
  <c r="B1200" i="1"/>
  <c r="C1200" i="1"/>
  <c r="D1200" i="1"/>
  <c r="E1200" i="1"/>
  <c r="A1201" i="1"/>
  <c r="B1201" i="1"/>
  <c r="C1201" i="1"/>
  <c r="D1201" i="1"/>
  <c r="E1201" i="1"/>
  <c r="A1202" i="1"/>
  <c r="B1202" i="1"/>
  <c r="C1202" i="1"/>
  <c r="D1202" i="1"/>
  <c r="E1202" i="1"/>
  <c r="A1203" i="1"/>
  <c r="B1203" i="1"/>
  <c r="C1203" i="1"/>
  <c r="D1203" i="1"/>
  <c r="E1203" i="1"/>
  <c r="A1204" i="1"/>
  <c r="B1204" i="1"/>
  <c r="C1204" i="1"/>
  <c r="D1204" i="1"/>
  <c r="E1204" i="1"/>
  <c r="A1205" i="1"/>
  <c r="B1205" i="1"/>
  <c r="C1205" i="1"/>
  <c r="D1205" i="1"/>
  <c r="E1205" i="1"/>
  <c r="A1206" i="1"/>
  <c r="B1206" i="1"/>
  <c r="C1206" i="1"/>
  <c r="D1206" i="1"/>
  <c r="E1206" i="1"/>
  <c r="A1207" i="1"/>
  <c r="B1207" i="1"/>
  <c r="C1207" i="1"/>
  <c r="D1207" i="1"/>
  <c r="E1207" i="1"/>
  <c r="A1208" i="1"/>
  <c r="B1208" i="1"/>
  <c r="C1208" i="1"/>
  <c r="D1208" i="1"/>
  <c r="E1208" i="1"/>
  <c r="A1209" i="1"/>
  <c r="B1209" i="1"/>
  <c r="C1209" i="1"/>
  <c r="D1209" i="1"/>
  <c r="E1209" i="1"/>
  <c r="A1210" i="1"/>
  <c r="B1210" i="1"/>
  <c r="C1210" i="1"/>
  <c r="D1210" i="1"/>
  <c r="E1210" i="1"/>
  <c r="A1211" i="1"/>
  <c r="B1211" i="1"/>
  <c r="C1211" i="1"/>
  <c r="D1211" i="1"/>
  <c r="E1211" i="1"/>
  <c r="A1212" i="1"/>
  <c r="B1212" i="1"/>
  <c r="C1212" i="1"/>
  <c r="D1212" i="1"/>
  <c r="E1212" i="1"/>
  <c r="A1213" i="1"/>
  <c r="B1213" i="1"/>
  <c r="C1213" i="1"/>
  <c r="D1213" i="1"/>
  <c r="E1213" i="1"/>
  <c r="A1214" i="1"/>
  <c r="B1214" i="1"/>
  <c r="C1214" i="1"/>
  <c r="D1214" i="1"/>
  <c r="E1214" i="1"/>
  <c r="A1215" i="1"/>
  <c r="B1215" i="1"/>
  <c r="C1215" i="1"/>
  <c r="D1215" i="1"/>
  <c r="E1215" i="1"/>
  <c r="A1216" i="1"/>
  <c r="B1216" i="1"/>
  <c r="C1216" i="1"/>
  <c r="D1216" i="1"/>
  <c r="E1216" i="1"/>
  <c r="A1217" i="1"/>
  <c r="B1217" i="1"/>
  <c r="C1217" i="1"/>
  <c r="D1217" i="1"/>
  <c r="E1217" i="1"/>
  <c r="A1218" i="1"/>
  <c r="B1218" i="1"/>
  <c r="C1218" i="1"/>
  <c r="D1218" i="1"/>
  <c r="E1218" i="1"/>
  <c r="A1219" i="1"/>
  <c r="B1219" i="1"/>
  <c r="C1219" i="1"/>
  <c r="D1219" i="1"/>
  <c r="E1219" i="1"/>
  <c r="A1220" i="1"/>
  <c r="B1220" i="1"/>
  <c r="C1220" i="1"/>
  <c r="D1220" i="1"/>
  <c r="E1220" i="1"/>
  <c r="A1221" i="1"/>
  <c r="B1221" i="1"/>
  <c r="C1221" i="1"/>
  <c r="D1221" i="1"/>
  <c r="E1221" i="1"/>
  <c r="A1222" i="1"/>
  <c r="B1222" i="1"/>
  <c r="C1222" i="1"/>
  <c r="D1222" i="1"/>
  <c r="E1222" i="1"/>
  <c r="A1223" i="1"/>
  <c r="B1223" i="1"/>
  <c r="C1223" i="1"/>
  <c r="D1223" i="1"/>
  <c r="E1223" i="1"/>
  <c r="A1224" i="1"/>
  <c r="B1224" i="1"/>
  <c r="C1224" i="1"/>
  <c r="D1224" i="1"/>
  <c r="E1224" i="1"/>
  <c r="A1225" i="1"/>
  <c r="B1225" i="1"/>
  <c r="C1225" i="1"/>
  <c r="D1225" i="1"/>
  <c r="E1225" i="1"/>
  <c r="A1226" i="1"/>
  <c r="B1226" i="1"/>
  <c r="C1226" i="1"/>
  <c r="D1226" i="1"/>
  <c r="E1226" i="1"/>
  <c r="A1227" i="1"/>
  <c r="B1227" i="1"/>
  <c r="C1227" i="1"/>
  <c r="D1227" i="1"/>
  <c r="E1227" i="1"/>
  <c r="A1228" i="1"/>
  <c r="B1228" i="1"/>
  <c r="C1228" i="1"/>
  <c r="D1228" i="1"/>
  <c r="E1228" i="1"/>
  <c r="A1229" i="1"/>
  <c r="B1229" i="1"/>
  <c r="C1229" i="1"/>
  <c r="D1229" i="1"/>
  <c r="E1229" i="1"/>
  <c r="A1230" i="1"/>
  <c r="B1230" i="1"/>
  <c r="C1230" i="1"/>
  <c r="D1230" i="1"/>
  <c r="E1230" i="1"/>
  <c r="A1231" i="1"/>
  <c r="B1231" i="1"/>
  <c r="C1231" i="1"/>
  <c r="D1231" i="1"/>
  <c r="E1231" i="1"/>
  <c r="A1232" i="1"/>
  <c r="B1232" i="1"/>
  <c r="C1232" i="1"/>
  <c r="D1232" i="1"/>
  <c r="E1232" i="1"/>
  <c r="A1233" i="1"/>
  <c r="B1233" i="1"/>
  <c r="C1233" i="1"/>
  <c r="D1233" i="1"/>
  <c r="E1233" i="1"/>
  <c r="A1234" i="1"/>
  <c r="B1234" i="1"/>
  <c r="C1234" i="1"/>
  <c r="D1234" i="1"/>
  <c r="E1234" i="1"/>
  <c r="A1235" i="1"/>
  <c r="B1235" i="1"/>
  <c r="C1235" i="1"/>
  <c r="D1235" i="1"/>
  <c r="E1235" i="1"/>
  <c r="A1236" i="1"/>
  <c r="B1236" i="1"/>
  <c r="C1236" i="1"/>
  <c r="D1236" i="1"/>
  <c r="E1236" i="1"/>
  <c r="A1237" i="1"/>
  <c r="B1237" i="1"/>
  <c r="C1237" i="1"/>
  <c r="D1237" i="1"/>
  <c r="E1237" i="1"/>
  <c r="A1238" i="1"/>
  <c r="B1238" i="1"/>
  <c r="C1238" i="1"/>
  <c r="D1238" i="1"/>
  <c r="E1238" i="1"/>
  <c r="A1239" i="1"/>
  <c r="B1239" i="1"/>
  <c r="C1239" i="1"/>
  <c r="D1239" i="1"/>
  <c r="E1239" i="1"/>
  <c r="A1240" i="1"/>
  <c r="B1240" i="1"/>
  <c r="C1240" i="1"/>
  <c r="D1240" i="1"/>
  <c r="E1240" i="1"/>
  <c r="A1241" i="1"/>
  <c r="B1241" i="1"/>
  <c r="C1241" i="1"/>
  <c r="D1241" i="1"/>
  <c r="E1241" i="1"/>
  <c r="A1242" i="1"/>
  <c r="B1242" i="1"/>
  <c r="C1242" i="1"/>
  <c r="D1242" i="1"/>
  <c r="E1242" i="1"/>
  <c r="A1243" i="1"/>
  <c r="B1243" i="1"/>
  <c r="C1243" i="1"/>
  <c r="D1243" i="1"/>
  <c r="E1243" i="1"/>
  <c r="A1244" i="1"/>
  <c r="B1244" i="1"/>
  <c r="C1244" i="1"/>
  <c r="D1244" i="1"/>
  <c r="E1244" i="1"/>
  <c r="A1245" i="1"/>
  <c r="B1245" i="1"/>
  <c r="C1245" i="1"/>
  <c r="D1245" i="1"/>
  <c r="E1245" i="1"/>
  <c r="A1246" i="1"/>
  <c r="B1246" i="1"/>
  <c r="C1246" i="1"/>
  <c r="D1246" i="1"/>
  <c r="E1246" i="1"/>
  <c r="A1247" i="1"/>
  <c r="B1247" i="1"/>
  <c r="C1247" i="1"/>
  <c r="D1247" i="1"/>
  <c r="E1247" i="1"/>
  <c r="A1248" i="1"/>
  <c r="B1248" i="1"/>
  <c r="C1248" i="1"/>
  <c r="D1248" i="1"/>
  <c r="E1248" i="1"/>
  <c r="A1249" i="1"/>
  <c r="B1249" i="1"/>
  <c r="C1249" i="1"/>
  <c r="D1249" i="1"/>
  <c r="E1249" i="1"/>
  <c r="A1250" i="1"/>
  <c r="B1250" i="1"/>
  <c r="C1250" i="1"/>
  <c r="D1250" i="1"/>
  <c r="E1250" i="1"/>
  <c r="A1251" i="1"/>
  <c r="B1251" i="1"/>
  <c r="C1251" i="1"/>
  <c r="D1251" i="1"/>
  <c r="E1251" i="1"/>
  <c r="A1252" i="1"/>
  <c r="B1252" i="1"/>
  <c r="C1252" i="1"/>
  <c r="D1252" i="1"/>
  <c r="E1252" i="1"/>
  <c r="A1253" i="1"/>
  <c r="B1253" i="1"/>
  <c r="C1253" i="1"/>
  <c r="D1253" i="1"/>
  <c r="E1253" i="1"/>
  <c r="A1254" i="1"/>
  <c r="B1254" i="1"/>
  <c r="C1254" i="1"/>
  <c r="D1254" i="1"/>
  <c r="E1254" i="1"/>
  <c r="A1255" i="1"/>
  <c r="B1255" i="1"/>
  <c r="C1255" i="1"/>
  <c r="D1255" i="1"/>
  <c r="E1255" i="1"/>
  <c r="A1256" i="1"/>
  <c r="B1256" i="1"/>
  <c r="C1256" i="1"/>
  <c r="D1256" i="1"/>
  <c r="E1256" i="1"/>
  <c r="A1257" i="1"/>
  <c r="B1257" i="1"/>
  <c r="C1257" i="1"/>
  <c r="D1257" i="1"/>
  <c r="E1257" i="1"/>
  <c r="A1258" i="1"/>
  <c r="B1258" i="1"/>
  <c r="C1258" i="1"/>
  <c r="D1258" i="1"/>
  <c r="E1258" i="1"/>
  <c r="A1259" i="1"/>
  <c r="B1259" i="1"/>
  <c r="C1259" i="1"/>
  <c r="D1259" i="1"/>
  <c r="E1259" i="1"/>
  <c r="A1260" i="1"/>
  <c r="B1260" i="1"/>
  <c r="C1260" i="1"/>
  <c r="D1260" i="1"/>
  <c r="E1260" i="1"/>
  <c r="A1261" i="1"/>
  <c r="B1261" i="1"/>
  <c r="C1261" i="1"/>
  <c r="D1261" i="1"/>
  <c r="E1261" i="1"/>
  <c r="A1262" i="1"/>
  <c r="B1262" i="1"/>
  <c r="C1262" i="1"/>
  <c r="D1262" i="1"/>
  <c r="E1262" i="1"/>
  <c r="A1263" i="1"/>
  <c r="B1263" i="1"/>
  <c r="C1263" i="1"/>
  <c r="D1263" i="1"/>
  <c r="E1263" i="1"/>
  <c r="A1264" i="1"/>
  <c r="B1264" i="1"/>
  <c r="C1264" i="1"/>
  <c r="D1264" i="1"/>
  <c r="E1264" i="1"/>
  <c r="A1265" i="1"/>
  <c r="B1265" i="1"/>
  <c r="C1265" i="1"/>
  <c r="D1265" i="1"/>
  <c r="E1265" i="1"/>
  <c r="A1266" i="1"/>
  <c r="B1266" i="1"/>
  <c r="C1266" i="1"/>
  <c r="D1266" i="1"/>
  <c r="E1266" i="1"/>
  <c r="A1267" i="1"/>
  <c r="B1267" i="1"/>
  <c r="C1267" i="1"/>
  <c r="D1267" i="1"/>
  <c r="E1267" i="1"/>
  <c r="A1268" i="1"/>
  <c r="B1268" i="1"/>
  <c r="C1268" i="1"/>
  <c r="D1268" i="1"/>
  <c r="E1268" i="1"/>
  <c r="A1269" i="1"/>
  <c r="B1269" i="1"/>
  <c r="C1269" i="1"/>
  <c r="D1269" i="1"/>
  <c r="E1269" i="1"/>
  <c r="A1270" i="1"/>
  <c r="B1270" i="1"/>
  <c r="C1270" i="1"/>
  <c r="D1270" i="1"/>
  <c r="E1270" i="1"/>
  <c r="A1271" i="1"/>
  <c r="B1271" i="1"/>
  <c r="C1271" i="1"/>
  <c r="D1271" i="1"/>
  <c r="E1271" i="1"/>
  <c r="A1272" i="1"/>
  <c r="B1272" i="1"/>
  <c r="C1272" i="1"/>
  <c r="D1272" i="1"/>
  <c r="E1272" i="1"/>
  <c r="A1273" i="1"/>
  <c r="B1273" i="1"/>
  <c r="C1273" i="1"/>
  <c r="D1273" i="1"/>
  <c r="E1273" i="1"/>
  <c r="A1274" i="1"/>
  <c r="B1274" i="1"/>
  <c r="C1274" i="1"/>
  <c r="D1274" i="1"/>
  <c r="E1274" i="1"/>
  <c r="A1275" i="1"/>
  <c r="B1275" i="1"/>
  <c r="C1275" i="1"/>
  <c r="D1275" i="1"/>
  <c r="E1275" i="1"/>
  <c r="A1276" i="1"/>
  <c r="B1276" i="1"/>
  <c r="C1276" i="1"/>
  <c r="D1276" i="1"/>
  <c r="E1276" i="1"/>
  <c r="A1277" i="1"/>
  <c r="B1277" i="1"/>
  <c r="C1277" i="1"/>
  <c r="D1277" i="1"/>
  <c r="E1277" i="1"/>
  <c r="A1278" i="1"/>
  <c r="B1278" i="1"/>
  <c r="C1278" i="1"/>
  <c r="D1278" i="1"/>
  <c r="E1278" i="1"/>
  <c r="A1279" i="1"/>
  <c r="B1279" i="1"/>
  <c r="C1279" i="1"/>
  <c r="D1279" i="1"/>
  <c r="E1279" i="1"/>
  <c r="A1280" i="1"/>
  <c r="B1280" i="1"/>
  <c r="C1280" i="1"/>
  <c r="D1280" i="1"/>
  <c r="E1280" i="1"/>
  <c r="A1281" i="1"/>
  <c r="B1281" i="1"/>
  <c r="C1281" i="1"/>
  <c r="D1281" i="1"/>
  <c r="E1281" i="1"/>
  <c r="A1282" i="1"/>
  <c r="B1282" i="1"/>
  <c r="C1282" i="1"/>
  <c r="D1282" i="1"/>
  <c r="E1282" i="1"/>
  <c r="A1283" i="1"/>
  <c r="B1283" i="1"/>
  <c r="C1283" i="1"/>
  <c r="D1283" i="1"/>
  <c r="E1283" i="1"/>
  <c r="A1284" i="1"/>
  <c r="B1284" i="1"/>
  <c r="C1284" i="1"/>
  <c r="D1284" i="1"/>
  <c r="E1284" i="1"/>
  <c r="A1285" i="1"/>
  <c r="B1285" i="1"/>
  <c r="C1285" i="1"/>
  <c r="D1285" i="1"/>
  <c r="E1285" i="1"/>
  <c r="A1286" i="1"/>
  <c r="B1286" i="1"/>
  <c r="C1286" i="1"/>
  <c r="D1286" i="1"/>
  <c r="E1286" i="1"/>
  <c r="A1287" i="1"/>
  <c r="B1287" i="1"/>
  <c r="C1287" i="1"/>
  <c r="D1287" i="1"/>
  <c r="E1287" i="1"/>
  <c r="A1288" i="1"/>
  <c r="B1288" i="1"/>
  <c r="C1288" i="1"/>
  <c r="D1288" i="1"/>
  <c r="E1288" i="1"/>
  <c r="A1289" i="1"/>
  <c r="B1289" i="1"/>
  <c r="C1289" i="1"/>
  <c r="D1289" i="1"/>
  <c r="E1289" i="1"/>
  <c r="A1290" i="1"/>
  <c r="B1290" i="1"/>
  <c r="C1290" i="1"/>
  <c r="D1290" i="1"/>
  <c r="E1290" i="1"/>
  <c r="A1291" i="1"/>
  <c r="B1291" i="1"/>
  <c r="C1291" i="1"/>
  <c r="D1291" i="1"/>
  <c r="E1291" i="1"/>
  <c r="A1292" i="1"/>
  <c r="B1292" i="1"/>
  <c r="C1292" i="1"/>
  <c r="D1292" i="1"/>
  <c r="E1292" i="1"/>
  <c r="A1293" i="1"/>
  <c r="B1293" i="1"/>
  <c r="C1293" i="1"/>
  <c r="D1293" i="1"/>
  <c r="E1293" i="1"/>
  <c r="A1294" i="1"/>
  <c r="B1294" i="1"/>
  <c r="C1294" i="1"/>
  <c r="D1294" i="1"/>
  <c r="E1294" i="1"/>
  <c r="A1295" i="1"/>
  <c r="B1295" i="1"/>
  <c r="C1295" i="1"/>
  <c r="D1295" i="1"/>
  <c r="E1295" i="1"/>
  <c r="A1296" i="1"/>
  <c r="B1296" i="1"/>
  <c r="C1296" i="1"/>
  <c r="D1296" i="1"/>
  <c r="E1296" i="1"/>
  <c r="A1297" i="1"/>
  <c r="B1297" i="1"/>
  <c r="C1297" i="1"/>
  <c r="D1297" i="1"/>
  <c r="E1297" i="1"/>
  <c r="A1298" i="1"/>
  <c r="B1298" i="1"/>
  <c r="C1298" i="1"/>
  <c r="D1298" i="1"/>
  <c r="E1298" i="1"/>
  <c r="A1299" i="1"/>
  <c r="B1299" i="1"/>
  <c r="C1299" i="1"/>
  <c r="D1299" i="1"/>
  <c r="E1299" i="1"/>
  <c r="A1300" i="1"/>
  <c r="B1300" i="1"/>
  <c r="C1300" i="1"/>
  <c r="D1300" i="1"/>
  <c r="E1300" i="1"/>
  <c r="A1301" i="1"/>
  <c r="B1301" i="1"/>
  <c r="C1301" i="1"/>
  <c r="D1301" i="1"/>
  <c r="E1301" i="1"/>
  <c r="A1302" i="1"/>
  <c r="B1302" i="1"/>
  <c r="C1302" i="1"/>
  <c r="D1302" i="1"/>
  <c r="E1302" i="1"/>
  <c r="A1303" i="1"/>
  <c r="B1303" i="1"/>
  <c r="C1303" i="1"/>
  <c r="D1303" i="1"/>
  <c r="E1303" i="1"/>
  <c r="A1304" i="1"/>
  <c r="B1304" i="1"/>
  <c r="C1304" i="1"/>
  <c r="D1304" i="1"/>
  <c r="E1304" i="1"/>
  <c r="A1305" i="1"/>
  <c r="B1305" i="1"/>
  <c r="C1305" i="1"/>
  <c r="D1305" i="1"/>
  <c r="E1305" i="1"/>
  <c r="A1306" i="1"/>
  <c r="B1306" i="1"/>
  <c r="C1306" i="1"/>
  <c r="D1306" i="1"/>
  <c r="E1306" i="1"/>
  <c r="A1307" i="1"/>
  <c r="B1307" i="1"/>
  <c r="C1307" i="1"/>
  <c r="D1307" i="1"/>
  <c r="E1307" i="1"/>
  <c r="A1308" i="1"/>
  <c r="B1308" i="1"/>
  <c r="C1308" i="1"/>
  <c r="D1308" i="1"/>
  <c r="E1308" i="1"/>
  <c r="A1309" i="1"/>
  <c r="B1309" i="1"/>
  <c r="C1309" i="1"/>
  <c r="D1309" i="1"/>
  <c r="E1309" i="1"/>
  <c r="A1310" i="1"/>
  <c r="B1310" i="1"/>
  <c r="C1310" i="1"/>
  <c r="D1310" i="1"/>
  <c r="E1310" i="1"/>
  <c r="A1311" i="1"/>
  <c r="B1311" i="1"/>
  <c r="C1311" i="1"/>
  <c r="D1311" i="1"/>
  <c r="E1311" i="1"/>
  <c r="A1312" i="1"/>
  <c r="B1312" i="1"/>
  <c r="C1312" i="1"/>
  <c r="D1312" i="1"/>
  <c r="E1312" i="1"/>
  <c r="A1313" i="1"/>
  <c r="B1313" i="1"/>
  <c r="C1313" i="1"/>
  <c r="D1313" i="1"/>
  <c r="E1313" i="1"/>
  <c r="A1314" i="1"/>
  <c r="B1314" i="1"/>
  <c r="C1314" i="1"/>
  <c r="D1314" i="1"/>
  <c r="E1314" i="1"/>
  <c r="A1315" i="1"/>
  <c r="B1315" i="1"/>
  <c r="C1315" i="1"/>
  <c r="D1315" i="1"/>
  <c r="E1315" i="1"/>
  <c r="A1316" i="1"/>
  <c r="B1316" i="1"/>
  <c r="C1316" i="1"/>
  <c r="D1316" i="1"/>
  <c r="E1316" i="1"/>
  <c r="A1317" i="1"/>
  <c r="B1317" i="1"/>
  <c r="C1317" i="1"/>
  <c r="D1317" i="1"/>
  <c r="E1317" i="1"/>
  <c r="A1318" i="1"/>
  <c r="B1318" i="1"/>
  <c r="C1318" i="1"/>
  <c r="D1318" i="1"/>
  <c r="E1318" i="1"/>
  <c r="A1319" i="1"/>
  <c r="B1319" i="1"/>
  <c r="C1319" i="1"/>
  <c r="D1319" i="1"/>
  <c r="E1319" i="1"/>
  <c r="A1320" i="1"/>
  <c r="B1320" i="1"/>
  <c r="C1320" i="1"/>
  <c r="D1320" i="1"/>
  <c r="E1320" i="1"/>
  <c r="A1321" i="1"/>
  <c r="B1321" i="1"/>
  <c r="C1321" i="1"/>
  <c r="D1321" i="1"/>
  <c r="E1321" i="1"/>
  <c r="A1322" i="1"/>
  <c r="B1322" i="1"/>
  <c r="C1322" i="1"/>
  <c r="D1322" i="1"/>
  <c r="E1322" i="1"/>
  <c r="A1323" i="1"/>
  <c r="B1323" i="1"/>
  <c r="C1323" i="1"/>
  <c r="D1323" i="1"/>
  <c r="E1323" i="1"/>
  <c r="A1324" i="1"/>
  <c r="B1324" i="1"/>
  <c r="C1324" i="1"/>
  <c r="D1324" i="1"/>
  <c r="E1324" i="1"/>
  <c r="A1325" i="1"/>
  <c r="B1325" i="1"/>
  <c r="C1325" i="1"/>
  <c r="D1325" i="1"/>
  <c r="E1325" i="1"/>
  <c r="A1326" i="1"/>
  <c r="B1326" i="1"/>
  <c r="C1326" i="1"/>
  <c r="D1326" i="1"/>
  <c r="E1326" i="1"/>
  <c r="A1327" i="1"/>
  <c r="B1327" i="1"/>
  <c r="C1327" i="1"/>
  <c r="D1327" i="1"/>
  <c r="E1327" i="1"/>
  <c r="A1328" i="1"/>
  <c r="B1328" i="1"/>
  <c r="C1328" i="1"/>
  <c r="D1328" i="1"/>
  <c r="E1328" i="1"/>
  <c r="A1329" i="1"/>
  <c r="B1329" i="1"/>
  <c r="C1329" i="1"/>
  <c r="D1329" i="1"/>
  <c r="E1329" i="1"/>
  <c r="A1330" i="1"/>
  <c r="B1330" i="1"/>
  <c r="C1330" i="1"/>
  <c r="D1330" i="1"/>
  <c r="E1330" i="1"/>
  <c r="A1331" i="1"/>
  <c r="B1331" i="1"/>
  <c r="C1331" i="1"/>
  <c r="D1331" i="1"/>
  <c r="E1331" i="1"/>
  <c r="A1332" i="1"/>
  <c r="B1332" i="1"/>
  <c r="C1332" i="1"/>
  <c r="D1332" i="1"/>
  <c r="E1332" i="1"/>
  <c r="A1333" i="1"/>
  <c r="B1333" i="1"/>
  <c r="C1333" i="1"/>
  <c r="D1333" i="1"/>
  <c r="E1333" i="1"/>
  <c r="A1334" i="1"/>
  <c r="B1334" i="1"/>
  <c r="C1334" i="1"/>
  <c r="D1334" i="1"/>
  <c r="E1334" i="1"/>
  <c r="A1335" i="1"/>
  <c r="B1335" i="1"/>
  <c r="C1335" i="1"/>
  <c r="D1335" i="1"/>
  <c r="E1335" i="1"/>
  <c r="A1336" i="1"/>
  <c r="B1336" i="1"/>
  <c r="C1336" i="1"/>
  <c r="D1336" i="1"/>
  <c r="E1336" i="1"/>
  <c r="A1337" i="1"/>
  <c r="B1337" i="1"/>
  <c r="C1337" i="1"/>
  <c r="D1337" i="1"/>
  <c r="E1337" i="1"/>
  <c r="A1338" i="1"/>
  <c r="B1338" i="1"/>
  <c r="C1338" i="1"/>
  <c r="D1338" i="1"/>
  <c r="E1338" i="1"/>
  <c r="A1339" i="1"/>
  <c r="B1339" i="1"/>
  <c r="C1339" i="1"/>
  <c r="D1339" i="1"/>
  <c r="E1339" i="1"/>
  <c r="A1340" i="1"/>
  <c r="B1340" i="1"/>
  <c r="C1340" i="1"/>
  <c r="D1340" i="1"/>
  <c r="E1340" i="1"/>
  <c r="A1341" i="1"/>
  <c r="B1341" i="1"/>
  <c r="C1341" i="1"/>
  <c r="D1341" i="1"/>
  <c r="E1341" i="1"/>
  <c r="A1342" i="1"/>
  <c r="B1342" i="1"/>
  <c r="C1342" i="1"/>
  <c r="D1342" i="1"/>
  <c r="E1342" i="1"/>
  <c r="A1343" i="1"/>
  <c r="B1343" i="1"/>
  <c r="C1343" i="1"/>
  <c r="D1343" i="1"/>
  <c r="E1343" i="1"/>
  <c r="A1344" i="1"/>
  <c r="B1344" i="1"/>
  <c r="C1344" i="1"/>
  <c r="D1344" i="1"/>
  <c r="E1344" i="1"/>
  <c r="A1345" i="1"/>
  <c r="B1345" i="1"/>
  <c r="C1345" i="1"/>
  <c r="D1345" i="1"/>
  <c r="E1345" i="1"/>
  <c r="A1346" i="1"/>
  <c r="B1346" i="1"/>
  <c r="C1346" i="1"/>
  <c r="D1346" i="1"/>
  <c r="E1346" i="1"/>
  <c r="A1347" i="1"/>
  <c r="B1347" i="1"/>
  <c r="C1347" i="1"/>
  <c r="D1347" i="1"/>
  <c r="E1347" i="1"/>
  <c r="A1348" i="1"/>
  <c r="B1348" i="1"/>
  <c r="C1348" i="1"/>
  <c r="D1348" i="1"/>
  <c r="E1348" i="1"/>
  <c r="A1349" i="1"/>
  <c r="B1349" i="1"/>
  <c r="C1349" i="1"/>
  <c r="D1349" i="1"/>
  <c r="E1349" i="1"/>
  <c r="A1350" i="1"/>
  <c r="B1350" i="1"/>
  <c r="C1350" i="1"/>
  <c r="D1350" i="1"/>
  <c r="E1350" i="1"/>
  <c r="A1351" i="1"/>
  <c r="B1351" i="1"/>
  <c r="C1351" i="1"/>
  <c r="D1351" i="1"/>
  <c r="E1351" i="1"/>
  <c r="A1352" i="1"/>
  <c r="B1352" i="1"/>
  <c r="C1352" i="1"/>
  <c r="D1352" i="1"/>
  <c r="E1352" i="1"/>
  <c r="A1353" i="1"/>
  <c r="B1353" i="1"/>
  <c r="C1353" i="1"/>
  <c r="D1353" i="1"/>
  <c r="E1353" i="1"/>
  <c r="A1354" i="1"/>
  <c r="B1354" i="1"/>
  <c r="C1354" i="1"/>
  <c r="D1354" i="1"/>
  <c r="E1354" i="1"/>
  <c r="A1355" i="1"/>
  <c r="B1355" i="1"/>
  <c r="C1355" i="1"/>
  <c r="D1355" i="1"/>
  <c r="E1355" i="1"/>
  <c r="A1356" i="1"/>
  <c r="B1356" i="1"/>
  <c r="C1356" i="1"/>
  <c r="D1356" i="1"/>
  <c r="E1356" i="1"/>
  <c r="A1357" i="1"/>
  <c r="B1357" i="1"/>
  <c r="C1357" i="1"/>
  <c r="D1357" i="1"/>
  <c r="E1357" i="1"/>
  <c r="A1358" i="1"/>
  <c r="B1358" i="1"/>
  <c r="C1358" i="1"/>
  <c r="D1358" i="1"/>
  <c r="E1358" i="1"/>
  <c r="A1359" i="1"/>
  <c r="B1359" i="1"/>
  <c r="C1359" i="1"/>
  <c r="D1359" i="1"/>
  <c r="E1359" i="1"/>
  <c r="A1360" i="1"/>
  <c r="B1360" i="1"/>
  <c r="C1360" i="1"/>
  <c r="D1360" i="1"/>
  <c r="E1360" i="1"/>
  <c r="A1361" i="1"/>
  <c r="B1361" i="1"/>
  <c r="C1361" i="1"/>
  <c r="D1361" i="1"/>
  <c r="E1361" i="1"/>
  <c r="A1362" i="1"/>
  <c r="B1362" i="1"/>
  <c r="C1362" i="1"/>
  <c r="D1362" i="1"/>
  <c r="E1362" i="1"/>
  <c r="A1363" i="1"/>
  <c r="B1363" i="1"/>
  <c r="C1363" i="1"/>
  <c r="D1363" i="1"/>
  <c r="E1363" i="1"/>
  <c r="A1364" i="1"/>
  <c r="B1364" i="1"/>
  <c r="C1364" i="1"/>
  <c r="D1364" i="1"/>
  <c r="E1364" i="1"/>
  <c r="A1365" i="1"/>
  <c r="B1365" i="1"/>
  <c r="C1365" i="1"/>
  <c r="D1365" i="1"/>
  <c r="E1365" i="1"/>
  <c r="A1366" i="1"/>
  <c r="B1366" i="1"/>
  <c r="C1366" i="1"/>
  <c r="D1366" i="1"/>
  <c r="E1366" i="1"/>
  <c r="A1367" i="1"/>
  <c r="B1367" i="1"/>
  <c r="C1367" i="1"/>
  <c r="D1367" i="1"/>
  <c r="E1367" i="1"/>
  <c r="A1368" i="1"/>
  <c r="B1368" i="1"/>
  <c r="C1368" i="1"/>
  <c r="D1368" i="1"/>
  <c r="E1368" i="1"/>
  <c r="A1369" i="1"/>
  <c r="B1369" i="1"/>
  <c r="C1369" i="1"/>
  <c r="D1369" i="1"/>
  <c r="E1369" i="1"/>
  <c r="A1370" i="1"/>
  <c r="B1370" i="1"/>
  <c r="C1370" i="1"/>
  <c r="D1370" i="1"/>
  <c r="E1370" i="1"/>
  <c r="A1371" i="1"/>
  <c r="B1371" i="1"/>
  <c r="C1371" i="1"/>
  <c r="D1371" i="1"/>
  <c r="E1371" i="1"/>
  <c r="A1372" i="1"/>
  <c r="B1372" i="1"/>
  <c r="C1372" i="1"/>
  <c r="D1372" i="1"/>
  <c r="E1372" i="1"/>
  <c r="A1373" i="1"/>
  <c r="B1373" i="1"/>
  <c r="C1373" i="1"/>
  <c r="D1373" i="1"/>
  <c r="E1373" i="1"/>
  <c r="A1374" i="1"/>
  <c r="B1374" i="1"/>
  <c r="C1374" i="1"/>
  <c r="D1374" i="1"/>
  <c r="E1374" i="1"/>
  <c r="A1375" i="1"/>
  <c r="B1375" i="1"/>
  <c r="C1375" i="1"/>
  <c r="D1375" i="1"/>
  <c r="E1375" i="1"/>
  <c r="A1376" i="1"/>
  <c r="B1376" i="1"/>
  <c r="C1376" i="1"/>
  <c r="D1376" i="1"/>
  <c r="E1376" i="1"/>
  <c r="A1377" i="1"/>
  <c r="B1377" i="1"/>
  <c r="C1377" i="1"/>
  <c r="D1377" i="1"/>
  <c r="E1377" i="1"/>
  <c r="A1378" i="1"/>
  <c r="B1378" i="1"/>
  <c r="C1378" i="1"/>
  <c r="D1378" i="1"/>
  <c r="E1378" i="1"/>
  <c r="A1379" i="1"/>
  <c r="B1379" i="1"/>
  <c r="C1379" i="1"/>
  <c r="D1379" i="1"/>
  <c r="E1379" i="1"/>
  <c r="A1380" i="1"/>
  <c r="B1380" i="1"/>
  <c r="C1380" i="1"/>
  <c r="D1380" i="1"/>
  <c r="E1380" i="1"/>
  <c r="A1381" i="1"/>
  <c r="B1381" i="1"/>
  <c r="C1381" i="1"/>
  <c r="D1381" i="1"/>
  <c r="E1381" i="1"/>
  <c r="A1382" i="1"/>
  <c r="B1382" i="1"/>
  <c r="C1382" i="1"/>
  <c r="D1382" i="1"/>
  <c r="E1382" i="1"/>
  <c r="A1383" i="1"/>
  <c r="B1383" i="1"/>
  <c r="C1383" i="1"/>
  <c r="D1383" i="1"/>
  <c r="E1383" i="1"/>
  <c r="A1384" i="1"/>
  <c r="B1384" i="1"/>
  <c r="C1384" i="1"/>
  <c r="D1384" i="1"/>
  <c r="E1384" i="1"/>
  <c r="A1385" i="1"/>
  <c r="B1385" i="1"/>
  <c r="C1385" i="1"/>
  <c r="D1385" i="1"/>
  <c r="E1385" i="1"/>
  <c r="A1386" i="1"/>
  <c r="B1386" i="1"/>
  <c r="C1386" i="1"/>
  <c r="D1386" i="1"/>
  <c r="E1386" i="1"/>
  <c r="A1387" i="1"/>
  <c r="B1387" i="1"/>
  <c r="C1387" i="1"/>
  <c r="D1387" i="1"/>
  <c r="E1387" i="1"/>
  <c r="A1388" i="1"/>
  <c r="B1388" i="1"/>
  <c r="C1388" i="1"/>
  <c r="D1388" i="1"/>
  <c r="E1388" i="1"/>
  <c r="A1389" i="1"/>
  <c r="B1389" i="1"/>
  <c r="C1389" i="1"/>
  <c r="D1389" i="1"/>
  <c r="E1389" i="1"/>
  <c r="A1390" i="1"/>
  <c r="B1390" i="1"/>
  <c r="C1390" i="1"/>
  <c r="D1390" i="1"/>
  <c r="E1390" i="1"/>
  <c r="A1391" i="1"/>
  <c r="B1391" i="1"/>
  <c r="C1391" i="1"/>
  <c r="D1391" i="1"/>
  <c r="E1391" i="1"/>
  <c r="A1392" i="1"/>
  <c r="B1392" i="1"/>
  <c r="C1392" i="1"/>
  <c r="D1392" i="1"/>
  <c r="E1392" i="1"/>
  <c r="A1393" i="1"/>
  <c r="B1393" i="1"/>
  <c r="C1393" i="1"/>
  <c r="D1393" i="1"/>
  <c r="E1393" i="1"/>
  <c r="A1394" i="1"/>
  <c r="B1394" i="1"/>
  <c r="C1394" i="1"/>
  <c r="D1394" i="1"/>
  <c r="E1394" i="1"/>
  <c r="A1395" i="1"/>
  <c r="B1395" i="1"/>
  <c r="C1395" i="1"/>
  <c r="D1395" i="1"/>
  <c r="E1395" i="1"/>
  <c r="A1396" i="1"/>
  <c r="B1396" i="1"/>
  <c r="C1396" i="1"/>
  <c r="D1396" i="1"/>
  <c r="E1396" i="1"/>
  <c r="A1397" i="1"/>
  <c r="B1397" i="1"/>
  <c r="C1397" i="1"/>
  <c r="D1397" i="1"/>
  <c r="E1397" i="1"/>
  <c r="A1398" i="1"/>
  <c r="B1398" i="1"/>
  <c r="C1398" i="1"/>
  <c r="D1398" i="1"/>
  <c r="E1398" i="1"/>
  <c r="A1399" i="1"/>
  <c r="B1399" i="1"/>
  <c r="C1399" i="1"/>
  <c r="D1399" i="1"/>
  <c r="E1399" i="1"/>
  <c r="A1400" i="1"/>
  <c r="B1400" i="1"/>
  <c r="C1400" i="1"/>
  <c r="D1400" i="1"/>
  <c r="E1400" i="1"/>
  <c r="A1401" i="1"/>
  <c r="B1401" i="1"/>
  <c r="C1401" i="1"/>
  <c r="D1401" i="1"/>
  <c r="E1401" i="1"/>
  <c r="A1402" i="1"/>
  <c r="B1402" i="1"/>
  <c r="C1402" i="1"/>
  <c r="D1402" i="1"/>
  <c r="E1402" i="1"/>
  <c r="A1403" i="1"/>
  <c r="B1403" i="1"/>
  <c r="C1403" i="1"/>
  <c r="D1403" i="1"/>
  <c r="E1403" i="1"/>
  <c r="A1404" i="1"/>
  <c r="B1404" i="1"/>
  <c r="C1404" i="1"/>
  <c r="D1404" i="1"/>
  <c r="E1404" i="1"/>
  <c r="A1405" i="1"/>
  <c r="B1405" i="1"/>
  <c r="C1405" i="1"/>
  <c r="D1405" i="1"/>
  <c r="E1405" i="1"/>
  <c r="A1406" i="1"/>
  <c r="B1406" i="1"/>
  <c r="C1406" i="1"/>
  <c r="D1406" i="1"/>
  <c r="E1406" i="1"/>
  <c r="A1407" i="1"/>
  <c r="B1407" i="1"/>
  <c r="C1407" i="1"/>
  <c r="D1407" i="1"/>
  <c r="E1407" i="1"/>
  <c r="A1408" i="1"/>
  <c r="B1408" i="1"/>
  <c r="C1408" i="1"/>
  <c r="D1408" i="1"/>
  <c r="E1408" i="1"/>
  <c r="A1409" i="1"/>
  <c r="B1409" i="1"/>
  <c r="C1409" i="1"/>
  <c r="D1409" i="1"/>
  <c r="E1409" i="1"/>
  <c r="A1410" i="1"/>
  <c r="B1410" i="1"/>
  <c r="C1410" i="1"/>
  <c r="D1410" i="1"/>
  <c r="E1410" i="1"/>
  <c r="A1411" i="1"/>
  <c r="B1411" i="1"/>
  <c r="C1411" i="1"/>
  <c r="D1411" i="1"/>
  <c r="E1411" i="1"/>
  <c r="A1412" i="1"/>
  <c r="B1412" i="1"/>
  <c r="C1412" i="1"/>
  <c r="D1412" i="1"/>
  <c r="E1412" i="1"/>
  <c r="A1413" i="1"/>
  <c r="B1413" i="1"/>
  <c r="C1413" i="1"/>
  <c r="D1413" i="1"/>
  <c r="E1413" i="1"/>
  <c r="A1414" i="1"/>
  <c r="B1414" i="1"/>
  <c r="C1414" i="1"/>
  <c r="D1414" i="1"/>
  <c r="E1414" i="1"/>
  <c r="A1415" i="1"/>
  <c r="B1415" i="1"/>
  <c r="C1415" i="1"/>
  <c r="D1415" i="1"/>
  <c r="E1415" i="1"/>
  <c r="A1416" i="1"/>
  <c r="B1416" i="1"/>
  <c r="C1416" i="1"/>
  <c r="D1416" i="1"/>
  <c r="E1416" i="1"/>
  <c r="A1417" i="1"/>
  <c r="B1417" i="1"/>
  <c r="C1417" i="1"/>
  <c r="D1417" i="1"/>
  <c r="E1417" i="1"/>
  <c r="A1418" i="1"/>
  <c r="B1418" i="1"/>
  <c r="C1418" i="1"/>
  <c r="D1418" i="1"/>
  <c r="E1418" i="1"/>
  <c r="A1419" i="1"/>
  <c r="B1419" i="1"/>
  <c r="C1419" i="1"/>
  <c r="D1419" i="1"/>
  <c r="E1419" i="1"/>
  <c r="A1420" i="1"/>
  <c r="B1420" i="1"/>
  <c r="C1420" i="1"/>
  <c r="D1420" i="1"/>
  <c r="E1420" i="1"/>
  <c r="A1421" i="1"/>
  <c r="B1421" i="1"/>
  <c r="C1421" i="1"/>
  <c r="D1421" i="1"/>
  <c r="E1421" i="1"/>
  <c r="A1422" i="1"/>
  <c r="B1422" i="1"/>
  <c r="C1422" i="1"/>
  <c r="D1422" i="1"/>
  <c r="E1422" i="1"/>
  <c r="A1423" i="1"/>
  <c r="B1423" i="1"/>
  <c r="C1423" i="1"/>
  <c r="D1423" i="1"/>
  <c r="E1423" i="1"/>
  <c r="A1424" i="1"/>
  <c r="B1424" i="1"/>
  <c r="C1424" i="1"/>
  <c r="D1424" i="1"/>
  <c r="E1424" i="1"/>
  <c r="A1425" i="1"/>
  <c r="B1425" i="1"/>
  <c r="C1425" i="1"/>
  <c r="D1425" i="1"/>
  <c r="E1425" i="1"/>
  <c r="A1426" i="1"/>
  <c r="B1426" i="1"/>
  <c r="C1426" i="1"/>
  <c r="D1426" i="1"/>
  <c r="E1426" i="1"/>
  <c r="A1427" i="1"/>
  <c r="B1427" i="1"/>
  <c r="C1427" i="1"/>
  <c r="D1427" i="1"/>
  <c r="E1427" i="1"/>
  <c r="A1428" i="1"/>
  <c r="B1428" i="1"/>
  <c r="C1428" i="1"/>
  <c r="D1428" i="1"/>
  <c r="E1428" i="1"/>
  <c r="A1429" i="1"/>
  <c r="B1429" i="1"/>
  <c r="C1429" i="1"/>
  <c r="D1429" i="1"/>
  <c r="E1429" i="1"/>
  <c r="A1430" i="1"/>
  <c r="B1430" i="1"/>
  <c r="C1430" i="1"/>
  <c r="D1430" i="1"/>
  <c r="E1430" i="1"/>
  <c r="A1431" i="1"/>
  <c r="B1431" i="1"/>
  <c r="C1431" i="1"/>
  <c r="D1431" i="1"/>
  <c r="E1431" i="1"/>
  <c r="A1432" i="1"/>
  <c r="B1432" i="1"/>
  <c r="C1432" i="1"/>
  <c r="D1432" i="1"/>
  <c r="E1432" i="1"/>
  <c r="A1433" i="1"/>
  <c r="B1433" i="1"/>
  <c r="C1433" i="1"/>
  <c r="D1433" i="1"/>
  <c r="E1433" i="1"/>
  <c r="A1434" i="1"/>
  <c r="B1434" i="1"/>
  <c r="C1434" i="1"/>
  <c r="D1434" i="1"/>
  <c r="E1434" i="1"/>
  <c r="A1435" i="1"/>
  <c r="B1435" i="1"/>
  <c r="C1435" i="1"/>
  <c r="D1435" i="1"/>
  <c r="E1435" i="1"/>
  <c r="A1436" i="1"/>
  <c r="B1436" i="1"/>
  <c r="C1436" i="1"/>
  <c r="D1436" i="1"/>
  <c r="E1436" i="1"/>
  <c r="A1437" i="1"/>
  <c r="B1437" i="1"/>
  <c r="C1437" i="1"/>
  <c r="D1437" i="1"/>
  <c r="E1437" i="1"/>
  <c r="A1438" i="1"/>
  <c r="B1438" i="1"/>
  <c r="C1438" i="1"/>
  <c r="D1438" i="1"/>
  <c r="E1438" i="1"/>
  <c r="A1439" i="1"/>
  <c r="B1439" i="1"/>
  <c r="C1439" i="1"/>
  <c r="D1439" i="1"/>
  <c r="E1439" i="1"/>
  <c r="A1440" i="1"/>
  <c r="B1440" i="1"/>
  <c r="C1440" i="1"/>
  <c r="D1440" i="1"/>
  <c r="E1440" i="1"/>
  <c r="A1441" i="1"/>
  <c r="B1441" i="1"/>
  <c r="C1441" i="1"/>
  <c r="D1441" i="1"/>
  <c r="E1441" i="1"/>
  <c r="A1442" i="1"/>
  <c r="B1442" i="1"/>
  <c r="C1442" i="1"/>
  <c r="D1442" i="1"/>
  <c r="E1442" i="1"/>
  <c r="A1443" i="1"/>
  <c r="B1443" i="1"/>
  <c r="C1443" i="1"/>
  <c r="D1443" i="1"/>
  <c r="E1443" i="1"/>
  <c r="A1444" i="1"/>
  <c r="B1444" i="1"/>
  <c r="C1444" i="1"/>
  <c r="D1444" i="1"/>
  <c r="E1444" i="1"/>
  <c r="A1445" i="1"/>
  <c r="B1445" i="1"/>
  <c r="C1445" i="1"/>
  <c r="D1445" i="1"/>
  <c r="E1445" i="1"/>
  <c r="A1446" i="1"/>
  <c r="B1446" i="1"/>
  <c r="C1446" i="1"/>
  <c r="D1446" i="1"/>
  <c r="E1446" i="1"/>
  <c r="A1447" i="1"/>
  <c r="B1447" i="1"/>
  <c r="C1447" i="1"/>
  <c r="D1447" i="1"/>
  <c r="E1447" i="1"/>
  <c r="A1448" i="1"/>
  <c r="B1448" i="1"/>
  <c r="C1448" i="1"/>
  <c r="D1448" i="1"/>
  <c r="E1448" i="1"/>
  <c r="A1449" i="1"/>
  <c r="B1449" i="1"/>
  <c r="C1449" i="1"/>
  <c r="D1449" i="1"/>
  <c r="E1449" i="1"/>
  <c r="A1450" i="1"/>
  <c r="B1450" i="1"/>
  <c r="C1450" i="1"/>
  <c r="D1450" i="1"/>
  <c r="E1450" i="1"/>
  <c r="A1451" i="1"/>
  <c r="B1451" i="1"/>
  <c r="C1451" i="1"/>
  <c r="D1451" i="1"/>
  <c r="E1451" i="1"/>
  <c r="A1452" i="1"/>
  <c r="B1452" i="1"/>
  <c r="C1452" i="1"/>
  <c r="D1452" i="1"/>
  <c r="E1452" i="1"/>
  <c r="A1453" i="1"/>
  <c r="B1453" i="1"/>
  <c r="C1453" i="1"/>
  <c r="D1453" i="1"/>
  <c r="E1453" i="1"/>
  <c r="A1454" i="1"/>
  <c r="B1454" i="1"/>
  <c r="C1454" i="1"/>
  <c r="D1454" i="1"/>
  <c r="E1454" i="1"/>
  <c r="A1455" i="1"/>
  <c r="B1455" i="1"/>
  <c r="C1455" i="1"/>
  <c r="D1455" i="1"/>
  <c r="E1455" i="1"/>
  <c r="A1456" i="1"/>
  <c r="B1456" i="1"/>
  <c r="C1456" i="1"/>
  <c r="D1456" i="1"/>
  <c r="E1456" i="1"/>
  <c r="A1457" i="1"/>
  <c r="B1457" i="1"/>
  <c r="C1457" i="1"/>
  <c r="D1457" i="1"/>
  <c r="E1457" i="1"/>
  <c r="A1458" i="1"/>
  <c r="B1458" i="1"/>
  <c r="C1458" i="1"/>
  <c r="D1458" i="1"/>
  <c r="E1458" i="1"/>
  <c r="A1459" i="1"/>
  <c r="B1459" i="1"/>
  <c r="C1459" i="1"/>
  <c r="D1459" i="1"/>
  <c r="E1459" i="1"/>
  <c r="A1460" i="1"/>
  <c r="B1460" i="1"/>
  <c r="C1460" i="1"/>
  <c r="D1460" i="1"/>
  <c r="E1460" i="1"/>
  <c r="A1461" i="1"/>
  <c r="B1461" i="1"/>
  <c r="C1461" i="1"/>
  <c r="D1461" i="1"/>
  <c r="E1461" i="1"/>
  <c r="A1462" i="1"/>
  <c r="B1462" i="1"/>
  <c r="C1462" i="1"/>
  <c r="D1462" i="1"/>
  <c r="E1462" i="1"/>
  <c r="A1463" i="1"/>
  <c r="B1463" i="1"/>
  <c r="C1463" i="1"/>
  <c r="D1463" i="1"/>
  <c r="E1463" i="1"/>
  <c r="A1464" i="1"/>
  <c r="B1464" i="1"/>
  <c r="C1464" i="1"/>
  <c r="D1464" i="1"/>
  <c r="E1464" i="1"/>
  <c r="A1465" i="1"/>
  <c r="B1465" i="1"/>
  <c r="C1465" i="1"/>
  <c r="D1465" i="1"/>
  <c r="E1465" i="1"/>
  <c r="A1466" i="1"/>
  <c r="B1466" i="1"/>
  <c r="C1466" i="1"/>
  <c r="D1466" i="1"/>
  <c r="E1466" i="1"/>
  <c r="A1467" i="1"/>
  <c r="B1467" i="1"/>
  <c r="C1467" i="1"/>
  <c r="D1467" i="1"/>
  <c r="E1467" i="1"/>
  <c r="A1468" i="1"/>
  <c r="B1468" i="1"/>
  <c r="C1468" i="1"/>
  <c r="D1468" i="1"/>
  <c r="E1468" i="1"/>
  <c r="A1469" i="1"/>
  <c r="B1469" i="1"/>
  <c r="C1469" i="1"/>
  <c r="D1469" i="1"/>
  <c r="E1469" i="1"/>
  <c r="A1470" i="1"/>
  <c r="B1470" i="1"/>
  <c r="C1470" i="1"/>
  <c r="D1470" i="1"/>
  <c r="E1470" i="1"/>
  <c r="A1471" i="1"/>
  <c r="B1471" i="1"/>
  <c r="C1471" i="1"/>
  <c r="D1471" i="1"/>
  <c r="E1471" i="1"/>
  <c r="A1472" i="1"/>
  <c r="B1472" i="1"/>
  <c r="C1472" i="1"/>
  <c r="D1472" i="1"/>
  <c r="E1472" i="1"/>
  <c r="A1473" i="1"/>
  <c r="B1473" i="1"/>
  <c r="C1473" i="1"/>
  <c r="D1473" i="1"/>
  <c r="E1473" i="1"/>
  <c r="A1474" i="1"/>
  <c r="B1474" i="1"/>
  <c r="C1474" i="1"/>
  <c r="D1474" i="1"/>
  <c r="E1474" i="1"/>
  <c r="A1475" i="1"/>
  <c r="B1475" i="1"/>
  <c r="C1475" i="1"/>
  <c r="D1475" i="1"/>
  <c r="E1475" i="1"/>
  <c r="A1476" i="1"/>
  <c r="B1476" i="1"/>
  <c r="C1476" i="1"/>
  <c r="D1476" i="1"/>
  <c r="E1476" i="1"/>
  <c r="A1477" i="1"/>
  <c r="B1477" i="1"/>
  <c r="C1477" i="1"/>
  <c r="D1477" i="1"/>
  <c r="E1477" i="1"/>
  <c r="A1478" i="1"/>
  <c r="B1478" i="1"/>
  <c r="C1478" i="1"/>
  <c r="D1478" i="1"/>
  <c r="E1478" i="1"/>
  <c r="A1479" i="1"/>
  <c r="B1479" i="1"/>
  <c r="C1479" i="1"/>
  <c r="D1479" i="1"/>
  <c r="E1479" i="1"/>
  <c r="A1480" i="1"/>
  <c r="B1480" i="1"/>
  <c r="C1480" i="1"/>
  <c r="D1480" i="1"/>
  <c r="E1480" i="1"/>
  <c r="A1481" i="1"/>
  <c r="B1481" i="1"/>
  <c r="C1481" i="1"/>
  <c r="D1481" i="1"/>
  <c r="E1481" i="1"/>
  <c r="A1482" i="1"/>
  <c r="B1482" i="1"/>
  <c r="C1482" i="1"/>
  <c r="D1482" i="1"/>
  <c r="E1482" i="1"/>
  <c r="A1483" i="1"/>
  <c r="B1483" i="1"/>
  <c r="C1483" i="1"/>
  <c r="D1483" i="1"/>
  <c r="E1483" i="1"/>
  <c r="A1484" i="1"/>
  <c r="B1484" i="1"/>
  <c r="C1484" i="1"/>
  <c r="D1484" i="1"/>
  <c r="E1484" i="1"/>
  <c r="A1485" i="1"/>
  <c r="B1485" i="1"/>
  <c r="C1485" i="1"/>
  <c r="D1485" i="1"/>
  <c r="E1485" i="1"/>
  <c r="A1486" i="1"/>
  <c r="B1486" i="1"/>
  <c r="C1486" i="1"/>
  <c r="D1486" i="1"/>
  <c r="E1486" i="1"/>
  <c r="A1487" i="1"/>
  <c r="B1487" i="1"/>
  <c r="C1487" i="1"/>
  <c r="D1487" i="1"/>
  <c r="E1487" i="1"/>
  <c r="A1488" i="1"/>
  <c r="B1488" i="1"/>
  <c r="C1488" i="1"/>
  <c r="D1488" i="1"/>
  <c r="E1488" i="1"/>
  <c r="A1489" i="1"/>
  <c r="B1489" i="1"/>
  <c r="C1489" i="1"/>
  <c r="D1489" i="1"/>
  <c r="E1489" i="1"/>
  <c r="A1490" i="1"/>
  <c r="B1490" i="1"/>
  <c r="C1490" i="1"/>
  <c r="D1490" i="1"/>
  <c r="E1490" i="1"/>
  <c r="A1491" i="1"/>
  <c r="B1491" i="1"/>
  <c r="C1491" i="1"/>
  <c r="D1491" i="1"/>
  <c r="E1491" i="1"/>
  <c r="A1492" i="1"/>
  <c r="B1492" i="1"/>
  <c r="C1492" i="1"/>
  <c r="D1492" i="1"/>
  <c r="E1492" i="1"/>
  <c r="A1493" i="1"/>
  <c r="B1493" i="1"/>
  <c r="C1493" i="1"/>
  <c r="D1493" i="1"/>
  <c r="E1493" i="1"/>
  <c r="A1494" i="1"/>
  <c r="B1494" i="1"/>
  <c r="C1494" i="1"/>
  <c r="D1494" i="1"/>
  <c r="E1494" i="1"/>
  <c r="A1495" i="1"/>
  <c r="B1495" i="1"/>
  <c r="C1495" i="1"/>
  <c r="D1495" i="1"/>
  <c r="E1495" i="1"/>
  <c r="A1496" i="1"/>
  <c r="B1496" i="1"/>
  <c r="C1496" i="1"/>
  <c r="D1496" i="1"/>
  <c r="E1496" i="1"/>
  <c r="A1497" i="1"/>
  <c r="B1497" i="1"/>
  <c r="C1497" i="1"/>
  <c r="D1497" i="1"/>
  <c r="E1497" i="1"/>
  <c r="A1498" i="1"/>
  <c r="B1498" i="1"/>
  <c r="C1498" i="1"/>
  <c r="D1498" i="1"/>
  <c r="E1498" i="1"/>
  <c r="A1499" i="1"/>
  <c r="B1499" i="1"/>
  <c r="C1499" i="1"/>
  <c r="D1499" i="1"/>
  <c r="E1499" i="1"/>
  <c r="A1500" i="1"/>
  <c r="B1500" i="1"/>
  <c r="C1500" i="1"/>
  <c r="D1500" i="1"/>
  <c r="E1500" i="1"/>
  <c r="A1501" i="1"/>
  <c r="B1501" i="1"/>
  <c r="C1501" i="1"/>
  <c r="D1501" i="1"/>
  <c r="E1501" i="1"/>
  <c r="A1502" i="1"/>
  <c r="B1502" i="1"/>
  <c r="C1502" i="1"/>
  <c r="D1502" i="1"/>
  <c r="E1502" i="1"/>
  <c r="A1503" i="1"/>
  <c r="B1503" i="1"/>
  <c r="C1503" i="1"/>
  <c r="D1503" i="1"/>
  <c r="E1503" i="1"/>
  <c r="A1504" i="1"/>
  <c r="B1504" i="1"/>
  <c r="C1504" i="1"/>
  <c r="D1504" i="1"/>
  <c r="E1504" i="1"/>
  <c r="A1505" i="1"/>
  <c r="B1505" i="1"/>
  <c r="C1505" i="1"/>
  <c r="D1505" i="1"/>
  <c r="E1505" i="1"/>
  <c r="A1506" i="1"/>
  <c r="B1506" i="1"/>
  <c r="C1506" i="1"/>
  <c r="D1506" i="1"/>
  <c r="E1506" i="1"/>
  <c r="A1507" i="1"/>
  <c r="B1507" i="1"/>
  <c r="C1507" i="1"/>
  <c r="D1507" i="1"/>
  <c r="E1507" i="1"/>
  <c r="A1508" i="1"/>
  <c r="B1508" i="1"/>
  <c r="C1508" i="1"/>
  <c r="D1508" i="1"/>
  <c r="E1508" i="1"/>
  <c r="A1509" i="1"/>
  <c r="B1509" i="1"/>
  <c r="C1509" i="1"/>
  <c r="D1509" i="1"/>
  <c r="E1509" i="1"/>
  <c r="A1510" i="1"/>
  <c r="B1510" i="1"/>
  <c r="C1510" i="1"/>
  <c r="D1510" i="1"/>
  <c r="E1510" i="1"/>
  <c r="A1511" i="1"/>
  <c r="B1511" i="1"/>
  <c r="C1511" i="1"/>
  <c r="D1511" i="1"/>
  <c r="E1511" i="1"/>
  <c r="A1512" i="1"/>
  <c r="B1512" i="1"/>
  <c r="C1512" i="1"/>
  <c r="D1512" i="1"/>
  <c r="E1512" i="1"/>
  <c r="A1513" i="1"/>
  <c r="B1513" i="1"/>
  <c r="C1513" i="1"/>
  <c r="D1513" i="1"/>
  <c r="E1513" i="1"/>
  <c r="A1514" i="1"/>
  <c r="B1514" i="1"/>
  <c r="C1514" i="1"/>
  <c r="D1514" i="1"/>
  <c r="E1514" i="1"/>
  <c r="A1515" i="1"/>
  <c r="B1515" i="1"/>
  <c r="C1515" i="1"/>
  <c r="D1515" i="1"/>
  <c r="E1515" i="1"/>
  <c r="A1516" i="1"/>
  <c r="B1516" i="1"/>
  <c r="C1516" i="1"/>
  <c r="D1516" i="1"/>
  <c r="E1516" i="1"/>
  <c r="A1517" i="1"/>
  <c r="B1517" i="1"/>
  <c r="C1517" i="1"/>
  <c r="D1517" i="1"/>
  <c r="E1517" i="1"/>
  <c r="A1518" i="1"/>
  <c r="B1518" i="1"/>
  <c r="C1518" i="1"/>
  <c r="D1518" i="1"/>
  <c r="E1518" i="1"/>
  <c r="A1519" i="1"/>
  <c r="B1519" i="1"/>
  <c r="C1519" i="1"/>
  <c r="D1519" i="1"/>
  <c r="E1519" i="1"/>
  <c r="A1520" i="1"/>
  <c r="B1520" i="1"/>
  <c r="C1520" i="1"/>
  <c r="D1520" i="1"/>
  <c r="E1520" i="1"/>
  <c r="A1521" i="1"/>
  <c r="B1521" i="1"/>
  <c r="C1521" i="1"/>
  <c r="D1521" i="1"/>
  <c r="E1521" i="1"/>
  <c r="A1522" i="1"/>
  <c r="B1522" i="1"/>
  <c r="C1522" i="1"/>
  <c r="D1522" i="1"/>
  <c r="E1522" i="1"/>
  <c r="A1523" i="1"/>
  <c r="B1523" i="1"/>
  <c r="C1523" i="1"/>
  <c r="D1523" i="1"/>
  <c r="E1523" i="1"/>
  <c r="A1524" i="1"/>
  <c r="B1524" i="1"/>
  <c r="C1524" i="1"/>
  <c r="D1524" i="1"/>
  <c r="E1524" i="1"/>
  <c r="A1525" i="1"/>
  <c r="B1525" i="1"/>
  <c r="C1525" i="1"/>
  <c r="D1525" i="1"/>
  <c r="E1525" i="1"/>
  <c r="A1526" i="1"/>
  <c r="B1526" i="1"/>
  <c r="C1526" i="1"/>
  <c r="D1526" i="1"/>
  <c r="E1526" i="1"/>
  <c r="A1527" i="1"/>
  <c r="B1527" i="1"/>
  <c r="C1527" i="1"/>
  <c r="D1527" i="1"/>
  <c r="E1527" i="1"/>
  <c r="A1528" i="1"/>
  <c r="B1528" i="1"/>
  <c r="C1528" i="1"/>
  <c r="D1528" i="1"/>
  <c r="E1528" i="1"/>
  <c r="A1529" i="1"/>
  <c r="B1529" i="1"/>
  <c r="C1529" i="1"/>
  <c r="D1529" i="1"/>
  <c r="E1529" i="1"/>
  <c r="A1530" i="1"/>
  <c r="B1530" i="1"/>
  <c r="C1530" i="1"/>
  <c r="D1530" i="1"/>
  <c r="E1530" i="1"/>
  <c r="A1531" i="1"/>
  <c r="B1531" i="1"/>
  <c r="C1531" i="1"/>
  <c r="D1531" i="1"/>
  <c r="E1531" i="1"/>
  <c r="A1532" i="1"/>
  <c r="B1532" i="1"/>
  <c r="C1532" i="1"/>
  <c r="D1532" i="1"/>
  <c r="E1532" i="1"/>
  <c r="A1533" i="1"/>
  <c r="B1533" i="1"/>
  <c r="C1533" i="1"/>
  <c r="D1533" i="1"/>
  <c r="E1533" i="1"/>
  <c r="A1534" i="1"/>
  <c r="B1534" i="1"/>
  <c r="C1534" i="1"/>
  <c r="D1534" i="1"/>
  <c r="E1534" i="1"/>
  <c r="A1535" i="1"/>
  <c r="B1535" i="1"/>
  <c r="C1535" i="1"/>
  <c r="D1535" i="1"/>
  <c r="E1535" i="1"/>
  <c r="A1536" i="1"/>
  <c r="B1536" i="1"/>
  <c r="C1536" i="1"/>
  <c r="D1536" i="1"/>
  <c r="E1536" i="1"/>
  <c r="A1537" i="1"/>
  <c r="B1537" i="1"/>
  <c r="C1537" i="1"/>
  <c r="D1537" i="1"/>
  <c r="E1537" i="1"/>
  <c r="A1538" i="1"/>
  <c r="B1538" i="1"/>
  <c r="C1538" i="1"/>
  <c r="D1538" i="1"/>
  <c r="E1538" i="1"/>
  <c r="A1539" i="1"/>
  <c r="B1539" i="1"/>
  <c r="C1539" i="1"/>
  <c r="D1539" i="1"/>
  <c r="E1539" i="1"/>
  <c r="A1540" i="1"/>
  <c r="B1540" i="1"/>
  <c r="C1540" i="1"/>
  <c r="D1540" i="1"/>
  <c r="E1540" i="1"/>
  <c r="A1541" i="1"/>
  <c r="B1541" i="1"/>
  <c r="C1541" i="1"/>
  <c r="D1541" i="1"/>
  <c r="E1541" i="1"/>
  <c r="A1542" i="1"/>
  <c r="B1542" i="1"/>
  <c r="C1542" i="1"/>
  <c r="D1542" i="1"/>
  <c r="E1542" i="1"/>
  <c r="A1543" i="1"/>
  <c r="B1543" i="1"/>
  <c r="C1543" i="1"/>
  <c r="D1543" i="1"/>
  <c r="E1543" i="1"/>
  <c r="A1544" i="1"/>
  <c r="B1544" i="1"/>
  <c r="C1544" i="1"/>
  <c r="D1544" i="1"/>
  <c r="E1544" i="1"/>
  <c r="A1545" i="1"/>
  <c r="B1545" i="1"/>
  <c r="C1545" i="1"/>
  <c r="D1545" i="1"/>
  <c r="E1545" i="1"/>
  <c r="A1546" i="1"/>
  <c r="B1546" i="1"/>
  <c r="C1546" i="1"/>
  <c r="D1546" i="1"/>
  <c r="E1546" i="1"/>
  <c r="A1547" i="1"/>
  <c r="B1547" i="1"/>
  <c r="C1547" i="1"/>
  <c r="D1547" i="1"/>
  <c r="E1547" i="1"/>
  <c r="A1548" i="1"/>
  <c r="B1548" i="1"/>
  <c r="C1548" i="1"/>
  <c r="D1548" i="1"/>
  <c r="E1548" i="1"/>
  <c r="A1549" i="1"/>
  <c r="B1549" i="1"/>
  <c r="C1549" i="1"/>
  <c r="D1549" i="1"/>
  <c r="E1549" i="1"/>
  <c r="A1550" i="1"/>
  <c r="B1550" i="1"/>
  <c r="C1550" i="1"/>
  <c r="D1550" i="1"/>
  <c r="E1550" i="1"/>
  <c r="A1551" i="1"/>
  <c r="B1551" i="1"/>
  <c r="C1551" i="1"/>
  <c r="D1551" i="1"/>
  <c r="E1551" i="1"/>
  <c r="A1552" i="1"/>
  <c r="B1552" i="1"/>
  <c r="C1552" i="1"/>
  <c r="D1552" i="1"/>
  <c r="E1552" i="1"/>
  <c r="A1553" i="1"/>
  <c r="B1553" i="1"/>
  <c r="C1553" i="1"/>
  <c r="D1553" i="1"/>
  <c r="E1553" i="1"/>
  <c r="A1554" i="1"/>
  <c r="B1554" i="1"/>
  <c r="C1554" i="1"/>
  <c r="D1554" i="1"/>
  <c r="E1554" i="1"/>
  <c r="A1555" i="1"/>
  <c r="B1555" i="1"/>
  <c r="C1555" i="1"/>
  <c r="D1555" i="1"/>
  <c r="E1555" i="1"/>
  <c r="A1556" i="1"/>
  <c r="B1556" i="1"/>
  <c r="C1556" i="1"/>
  <c r="D1556" i="1"/>
  <c r="E1556" i="1"/>
  <c r="A1557" i="1"/>
  <c r="B1557" i="1"/>
  <c r="C1557" i="1"/>
  <c r="D1557" i="1"/>
  <c r="E1557" i="1"/>
  <c r="A1558" i="1"/>
  <c r="B1558" i="1"/>
  <c r="C1558" i="1"/>
  <c r="D1558" i="1"/>
  <c r="E1558" i="1"/>
  <c r="A1559" i="1"/>
  <c r="B1559" i="1"/>
  <c r="C1559" i="1"/>
  <c r="D1559" i="1"/>
  <c r="E1559" i="1"/>
  <c r="A1560" i="1"/>
  <c r="B1560" i="1"/>
  <c r="C1560" i="1"/>
  <c r="D1560" i="1"/>
  <c r="E1560" i="1"/>
  <c r="A1561" i="1"/>
  <c r="B1561" i="1"/>
  <c r="C1561" i="1"/>
  <c r="D1561" i="1"/>
  <c r="E1561" i="1"/>
  <c r="A1562" i="1"/>
  <c r="B1562" i="1"/>
  <c r="C1562" i="1"/>
  <c r="D1562" i="1"/>
  <c r="E1562" i="1"/>
  <c r="A1563" i="1"/>
  <c r="B1563" i="1"/>
  <c r="C1563" i="1"/>
  <c r="D1563" i="1"/>
  <c r="E1563" i="1"/>
  <c r="A1564" i="1"/>
  <c r="B1564" i="1"/>
  <c r="C1564" i="1"/>
  <c r="D1564" i="1"/>
  <c r="E1564" i="1"/>
  <c r="A1565" i="1"/>
  <c r="B1565" i="1"/>
  <c r="C1565" i="1"/>
  <c r="D1565" i="1"/>
  <c r="E1565" i="1"/>
  <c r="A1566" i="1"/>
  <c r="B1566" i="1"/>
  <c r="C1566" i="1"/>
  <c r="D1566" i="1"/>
  <c r="E1566" i="1"/>
  <c r="A1567" i="1"/>
  <c r="B1567" i="1"/>
  <c r="C1567" i="1"/>
  <c r="D1567" i="1"/>
  <c r="E1567" i="1"/>
  <c r="A1568" i="1"/>
  <c r="B1568" i="1"/>
  <c r="C1568" i="1"/>
  <c r="D1568" i="1"/>
  <c r="E1568" i="1"/>
  <c r="A1569" i="1"/>
  <c r="B1569" i="1"/>
  <c r="C1569" i="1"/>
  <c r="D1569" i="1"/>
  <c r="E1569" i="1"/>
  <c r="A1570" i="1"/>
  <c r="B1570" i="1"/>
  <c r="C1570" i="1"/>
  <c r="D1570" i="1"/>
  <c r="E1570" i="1"/>
  <c r="A1571" i="1"/>
  <c r="B1571" i="1"/>
  <c r="C1571" i="1"/>
  <c r="D1571" i="1"/>
  <c r="E1571" i="1"/>
  <c r="A1572" i="1"/>
  <c r="B1572" i="1"/>
  <c r="C1572" i="1"/>
  <c r="D1572" i="1"/>
  <c r="E1572" i="1"/>
  <c r="A1573" i="1"/>
  <c r="B1573" i="1"/>
  <c r="C1573" i="1"/>
  <c r="D1573" i="1"/>
  <c r="E1573" i="1"/>
  <c r="A1574" i="1"/>
  <c r="B1574" i="1"/>
  <c r="C1574" i="1"/>
  <c r="D1574" i="1"/>
  <c r="E1574" i="1"/>
  <c r="A1575" i="1"/>
  <c r="B1575" i="1"/>
  <c r="C1575" i="1"/>
  <c r="D1575" i="1"/>
  <c r="E1575" i="1"/>
  <c r="A1576" i="1"/>
  <c r="B1576" i="1"/>
  <c r="C1576" i="1"/>
  <c r="D1576" i="1"/>
  <c r="E1576" i="1"/>
  <c r="A1577" i="1"/>
  <c r="B1577" i="1"/>
  <c r="C1577" i="1"/>
  <c r="D1577" i="1"/>
  <c r="E1577" i="1"/>
  <c r="A1578" i="1"/>
  <c r="B1578" i="1"/>
  <c r="C1578" i="1"/>
  <c r="D1578" i="1"/>
  <c r="E1578" i="1"/>
  <c r="A1579" i="1"/>
  <c r="B1579" i="1"/>
  <c r="C1579" i="1"/>
  <c r="D1579" i="1"/>
  <c r="E1579" i="1"/>
  <c r="A1580" i="1"/>
  <c r="B1580" i="1"/>
  <c r="C1580" i="1"/>
  <c r="D1580" i="1"/>
  <c r="E1580" i="1"/>
  <c r="A1581" i="1"/>
  <c r="B1581" i="1"/>
  <c r="C1581" i="1"/>
  <c r="D1581" i="1"/>
  <c r="E1581" i="1"/>
  <c r="A1582" i="1"/>
  <c r="B1582" i="1"/>
  <c r="C1582" i="1"/>
  <c r="D1582" i="1"/>
  <c r="E1582" i="1"/>
  <c r="A1583" i="1"/>
  <c r="B1583" i="1"/>
  <c r="C1583" i="1"/>
  <c r="D1583" i="1"/>
  <c r="E1583" i="1"/>
  <c r="A1584" i="1"/>
  <c r="B1584" i="1"/>
  <c r="C1584" i="1"/>
  <c r="D1584" i="1"/>
  <c r="E1584" i="1"/>
  <c r="A1585" i="1"/>
  <c r="B1585" i="1"/>
  <c r="C1585" i="1"/>
  <c r="D1585" i="1"/>
  <c r="E1585" i="1"/>
  <c r="A1586" i="1"/>
  <c r="B1586" i="1"/>
  <c r="C1586" i="1"/>
  <c r="D1586" i="1"/>
  <c r="E1586" i="1"/>
  <c r="A1587" i="1"/>
  <c r="B1587" i="1"/>
  <c r="C1587" i="1"/>
  <c r="D1587" i="1"/>
  <c r="E1587" i="1"/>
  <c r="A1588" i="1"/>
  <c r="B1588" i="1"/>
  <c r="C1588" i="1"/>
  <c r="D1588" i="1"/>
  <c r="E1588" i="1"/>
  <c r="A1589" i="1"/>
  <c r="B1589" i="1"/>
  <c r="C1589" i="1"/>
  <c r="D1589" i="1"/>
  <c r="E1589" i="1"/>
  <c r="A1590" i="1"/>
  <c r="B1590" i="1"/>
  <c r="C1590" i="1"/>
  <c r="D1590" i="1"/>
  <c r="E1590" i="1"/>
  <c r="A1591" i="1"/>
  <c r="B1591" i="1"/>
  <c r="C1591" i="1"/>
  <c r="D1591" i="1"/>
  <c r="E1591" i="1"/>
  <c r="A1592" i="1"/>
  <c r="B1592" i="1"/>
  <c r="C1592" i="1"/>
  <c r="D1592" i="1"/>
  <c r="E1592" i="1"/>
  <c r="A1593" i="1"/>
  <c r="B1593" i="1"/>
  <c r="C1593" i="1"/>
  <c r="D1593" i="1"/>
  <c r="E1593" i="1"/>
  <c r="A1594" i="1"/>
  <c r="B1594" i="1"/>
  <c r="C1594" i="1"/>
  <c r="D1594" i="1"/>
  <c r="E1594" i="1"/>
  <c r="A1595" i="1"/>
  <c r="B1595" i="1"/>
  <c r="C1595" i="1"/>
  <c r="D1595" i="1"/>
  <c r="E1595" i="1"/>
  <c r="A1596" i="1"/>
  <c r="B1596" i="1"/>
  <c r="C1596" i="1"/>
  <c r="D1596" i="1"/>
  <c r="E1596" i="1"/>
  <c r="A1597" i="1"/>
  <c r="B1597" i="1"/>
  <c r="C1597" i="1"/>
  <c r="D1597" i="1"/>
  <c r="E1597" i="1"/>
  <c r="A1598" i="1"/>
  <c r="B1598" i="1"/>
  <c r="C1598" i="1"/>
  <c r="D1598" i="1"/>
  <c r="E1598" i="1"/>
  <c r="A1599" i="1"/>
  <c r="B1599" i="1"/>
  <c r="C1599" i="1"/>
  <c r="D1599" i="1"/>
  <c r="E1599" i="1"/>
  <c r="A1600" i="1"/>
  <c r="B1600" i="1"/>
  <c r="C1600" i="1"/>
  <c r="D1600" i="1"/>
  <c r="E1600" i="1"/>
  <c r="A1601" i="1"/>
  <c r="B1601" i="1"/>
  <c r="C1601" i="1"/>
  <c r="D1601" i="1"/>
  <c r="E1601" i="1"/>
  <c r="A1602" i="1"/>
  <c r="B1602" i="1"/>
  <c r="C1602" i="1"/>
  <c r="D1602" i="1"/>
  <c r="E1602" i="1"/>
  <c r="A1603" i="1"/>
  <c r="B1603" i="1"/>
  <c r="C1603" i="1"/>
  <c r="D1603" i="1"/>
  <c r="E1603" i="1"/>
  <c r="A1604" i="1"/>
  <c r="B1604" i="1"/>
  <c r="C1604" i="1"/>
  <c r="D1604" i="1"/>
  <c r="E1604" i="1"/>
  <c r="A1605" i="1"/>
  <c r="B1605" i="1"/>
  <c r="C1605" i="1"/>
  <c r="D1605" i="1"/>
  <c r="E1605" i="1"/>
  <c r="A1606" i="1"/>
  <c r="B1606" i="1"/>
  <c r="C1606" i="1"/>
  <c r="D1606" i="1"/>
  <c r="E1606" i="1"/>
  <c r="A1607" i="1"/>
  <c r="B1607" i="1"/>
  <c r="C1607" i="1"/>
  <c r="D1607" i="1"/>
  <c r="E1607" i="1"/>
  <c r="A1608" i="1"/>
  <c r="B1608" i="1"/>
  <c r="C1608" i="1"/>
  <c r="D1608" i="1"/>
  <c r="E1608" i="1"/>
  <c r="A1609" i="1"/>
  <c r="B1609" i="1"/>
  <c r="C1609" i="1"/>
  <c r="D1609" i="1"/>
  <c r="E1609" i="1"/>
  <c r="A1610" i="1"/>
  <c r="B1610" i="1"/>
  <c r="C1610" i="1"/>
  <c r="D1610" i="1"/>
  <c r="E1610" i="1"/>
  <c r="A1611" i="1"/>
  <c r="B1611" i="1"/>
  <c r="C1611" i="1"/>
  <c r="D1611" i="1"/>
  <c r="E1611" i="1"/>
  <c r="A1612" i="1"/>
  <c r="B1612" i="1"/>
  <c r="C1612" i="1"/>
  <c r="D1612" i="1"/>
  <c r="E1612" i="1"/>
  <c r="A1613" i="1"/>
  <c r="B1613" i="1"/>
  <c r="C1613" i="1"/>
  <c r="D1613" i="1"/>
  <c r="E1613" i="1"/>
  <c r="A1614" i="1"/>
  <c r="B1614" i="1"/>
  <c r="C1614" i="1"/>
  <c r="D1614" i="1"/>
  <c r="E1614" i="1"/>
  <c r="A1615" i="1"/>
  <c r="B1615" i="1"/>
  <c r="C1615" i="1"/>
  <c r="D1615" i="1"/>
  <c r="E1615" i="1"/>
  <c r="A1616" i="1"/>
  <c r="B1616" i="1"/>
  <c r="C1616" i="1"/>
  <c r="D1616" i="1"/>
  <c r="E1616" i="1"/>
  <c r="A1617" i="1"/>
  <c r="B1617" i="1"/>
  <c r="C1617" i="1"/>
  <c r="D1617" i="1"/>
  <c r="E1617" i="1"/>
  <c r="A1618" i="1"/>
  <c r="B1618" i="1"/>
  <c r="C1618" i="1"/>
  <c r="D1618" i="1"/>
  <c r="E1618" i="1"/>
  <c r="A1619" i="1"/>
  <c r="B1619" i="1"/>
  <c r="C1619" i="1"/>
  <c r="D1619" i="1"/>
  <c r="E1619" i="1"/>
  <c r="A1620" i="1"/>
  <c r="B1620" i="1"/>
  <c r="C1620" i="1"/>
  <c r="D1620" i="1"/>
  <c r="E1620" i="1"/>
  <c r="A1621" i="1"/>
  <c r="B1621" i="1"/>
  <c r="C1621" i="1"/>
  <c r="D1621" i="1"/>
  <c r="E1621" i="1"/>
  <c r="A1622" i="1"/>
  <c r="B1622" i="1"/>
  <c r="C1622" i="1"/>
  <c r="D1622" i="1"/>
  <c r="E1622" i="1"/>
  <c r="A1623" i="1"/>
  <c r="B1623" i="1"/>
  <c r="C1623" i="1"/>
  <c r="D1623" i="1"/>
  <c r="E1623" i="1"/>
  <c r="A1624" i="1"/>
  <c r="B1624" i="1"/>
  <c r="C1624" i="1"/>
  <c r="D1624" i="1"/>
  <c r="E1624" i="1"/>
  <c r="A1625" i="1"/>
  <c r="B1625" i="1"/>
  <c r="C1625" i="1"/>
  <c r="D1625" i="1"/>
  <c r="E1625" i="1"/>
  <c r="A1626" i="1"/>
  <c r="B1626" i="1"/>
  <c r="C1626" i="1"/>
  <c r="D1626" i="1"/>
  <c r="E1626" i="1"/>
  <c r="A1627" i="1"/>
  <c r="B1627" i="1"/>
  <c r="C1627" i="1"/>
  <c r="D1627" i="1"/>
  <c r="E1627" i="1"/>
  <c r="A1628" i="1"/>
  <c r="B1628" i="1"/>
  <c r="C1628" i="1"/>
  <c r="D1628" i="1"/>
  <c r="E1628" i="1"/>
  <c r="A1629" i="1"/>
  <c r="B1629" i="1"/>
  <c r="C1629" i="1"/>
  <c r="D1629" i="1"/>
  <c r="E1629" i="1"/>
  <c r="A1630" i="1"/>
  <c r="B1630" i="1"/>
  <c r="C1630" i="1"/>
  <c r="D1630" i="1"/>
  <c r="E1630" i="1"/>
  <c r="A1631" i="1"/>
  <c r="B1631" i="1"/>
  <c r="C1631" i="1"/>
  <c r="D1631" i="1"/>
  <c r="E1631" i="1"/>
  <c r="A1632" i="1"/>
  <c r="B1632" i="1"/>
  <c r="C1632" i="1"/>
  <c r="D1632" i="1"/>
  <c r="E1632" i="1"/>
  <c r="A1633" i="1"/>
  <c r="B1633" i="1"/>
  <c r="C1633" i="1"/>
  <c r="D1633" i="1"/>
  <c r="E1633" i="1"/>
  <c r="A1634" i="1"/>
  <c r="B1634" i="1"/>
  <c r="C1634" i="1"/>
  <c r="D1634" i="1"/>
  <c r="E1634" i="1"/>
  <c r="A1635" i="1"/>
  <c r="B1635" i="1"/>
  <c r="C1635" i="1"/>
  <c r="D1635" i="1"/>
  <c r="E1635" i="1"/>
  <c r="A1636" i="1"/>
  <c r="B1636" i="1"/>
  <c r="C1636" i="1"/>
  <c r="D1636" i="1"/>
  <c r="E1636" i="1"/>
  <c r="A1637" i="1"/>
  <c r="B1637" i="1"/>
  <c r="C1637" i="1"/>
  <c r="D1637" i="1"/>
  <c r="E1637" i="1"/>
  <c r="A1638" i="1"/>
  <c r="B1638" i="1"/>
  <c r="C1638" i="1"/>
  <c r="D1638" i="1"/>
  <c r="E1638" i="1"/>
  <c r="A1639" i="1"/>
  <c r="B1639" i="1"/>
  <c r="C1639" i="1"/>
  <c r="D1639" i="1"/>
  <c r="E1639" i="1"/>
  <c r="A1640" i="1"/>
  <c r="B1640" i="1"/>
  <c r="C1640" i="1"/>
  <c r="D1640" i="1"/>
  <c r="E1640" i="1"/>
  <c r="A1641" i="1"/>
  <c r="B1641" i="1"/>
  <c r="C1641" i="1"/>
  <c r="D1641" i="1"/>
  <c r="E1641" i="1"/>
  <c r="A1642" i="1"/>
  <c r="B1642" i="1"/>
  <c r="C1642" i="1"/>
  <c r="D1642" i="1"/>
  <c r="E1642" i="1"/>
  <c r="A1643" i="1"/>
  <c r="B1643" i="1"/>
  <c r="C1643" i="1"/>
  <c r="D1643" i="1"/>
  <c r="E1643" i="1"/>
  <c r="A1644" i="1"/>
  <c r="B1644" i="1"/>
  <c r="C1644" i="1"/>
  <c r="D1644" i="1"/>
  <c r="E1644" i="1"/>
  <c r="A1645" i="1"/>
  <c r="B1645" i="1"/>
  <c r="C1645" i="1"/>
  <c r="D1645" i="1"/>
  <c r="E1645" i="1"/>
  <c r="A1646" i="1"/>
  <c r="B1646" i="1"/>
  <c r="C1646" i="1"/>
  <c r="D1646" i="1"/>
  <c r="E1646" i="1"/>
  <c r="A1647" i="1"/>
  <c r="B1647" i="1"/>
  <c r="C1647" i="1"/>
  <c r="D1647" i="1"/>
  <c r="E1647" i="1"/>
  <c r="A1648" i="1"/>
  <c r="B1648" i="1"/>
  <c r="C1648" i="1"/>
  <c r="D1648" i="1"/>
  <c r="E1648" i="1"/>
  <c r="A1649" i="1"/>
  <c r="B1649" i="1"/>
  <c r="C1649" i="1"/>
  <c r="D1649" i="1"/>
  <c r="E1649" i="1"/>
  <c r="A1650" i="1"/>
  <c r="B1650" i="1"/>
  <c r="C1650" i="1"/>
  <c r="D1650" i="1"/>
  <c r="E1650" i="1"/>
  <c r="A1651" i="1"/>
  <c r="B1651" i="1"/>
  <c r="C1651" i="1"/>
  <c r="D1651" i="1"/>
  <c r="E1651" i="1"/>
  <c r="A1652" i="1"/>
  <c r="B1652" i="1"/>
  <c r="C1652" i="1"/>
  <c r="D1652" i="1"/>
  <c r="E1652" i="1"/>
  <c r="A1653" i="1"/>
  <c r="B1653" i="1"/>
  <c r="C1653" i="1"/>
  <c r="D1653" i="1"/>
  <c r="E1653" i="1"/>
  <c r="A1654" i="1"/>
  <c r="B1654" i="1"/>
  <c r="C1654" i="1"/>
  <c r="D1654" i="1"/>
  <c r="E1654" i="1"/>
  <c r="A1655" i="1"/>
  <c r="B1655" i="1"/>
  <c r="C1655" i="1"/>
  <c r="D1655" i="1"/>
  <c r="E1655" i="1"/>
  <c r="A1656" i="1"/>
  <c r="B1656" i="1"/>
  <c r="C1656" i="1"/>
  <c r="D1656" i="1"/>
  <c r="E1656" i="1"/>
  <c r="A1657" i="1"/>
  <c r="B1657" i="1"/>
  <c r="C1657" i="1"/>
  <c r="D1657" i="1"/>
  <c r="E1657" i="1"/>
  <c r="A1658" i="1"/>
  <c r="B1658" i="1"/>
  <c r="C1658" i="1"/>
  <c r="D1658" i="1"/>
  <c r="E1658" i="1"/>
  <c r="A1659" i="1"/>
  <c r="B1659" i="1"/>
  <c r="C1659" i="1"/>
  <c r="D1659" i="1"/>
  <c r="E1659" i="1"/>
  <c r="A1660" i="1"/>
  <c r="B1660" i="1"/>
  <c r="C1660" i="1"/>
  <c r="D1660" i="1"/>
  <c r="E1660" i="1"/>
  <c r="A1661" i="1"/>
  <c r="B1661" i="1"/>
  <c r="C1661" i="1"/>
  <c r="D1661" i="1"/>
  <c r="E1661" i="1"/>
  <c r="A1662" i="1"/>
  <c r="B1662" i="1"/>
  <c r="C1662" i="1"/>
  <c r="D1662" i="1"/>
  <c r="E1662" i="1"/>
  <c r="A1663" i="1"/>
  <c r="B1663" i="1"/>
  <c r="C1663" i="1"/>
  <c r="D1663" i="1"/>
  <c r="E1663" i="1"/>
  <c r="A1664" i="1"/>
  <c r="B1664" i="1"/>
  <c r="C1664" i="1"/>
  <c r="D1664" i="1"/>
  <c r="E1664" i="1"/>
  <c r="A1665" i="1"/>
  <c r="B1665" i="1"/>
  <c r="C1665" i="1"/>
  <c r="D1665" i="1"/>
  <c r="E1665" i="1"/>
  <c r="A1666" i="1"/>
  <c r="B1666" i="1"/>
  <c r="C1666" i="1"/>
  <c r="D1666" i="1"/>
  <c r="E1666" i="1"/>
  <c r="A1667" i="1"/>
  <c r="B1667" i="1"/>
  <c r="C1667" i="1"/>
  <c r="D1667" i="1"/>
  <c r="E1667" i="1"/>
  <c r="A1668" i="1"/>
  <c r="B1668" i="1"/>
  <c r="C1668" i="1"/>
  <c r="D1668" i="1"/>
  <c r="E1668" i="1"/>
  <c r="A1669" i="1"/>
  <c r="B1669" i="1"/>
  <c r="C1669" i="1"/>
  <c r="D1669" i="1"/>
  <c r="E1669" i="1"/>
  <c r="A1670" i="1"/>
  <c r="B1670" i="1"/>
  <c r="C1670" i="1"/>
  <c r="D1670" i="1"/>
  <c r="E1670" i="1"/>
  <c r="A1671" i="1"/>
  <c r="B1671" i="1"/>
  <c r="C1671" i="1"/>
  <c r="D1671" i="1"/>
  <c r="E1671" i="1"/>
  <c r="A1672" i="1"/>
  <c r="B1672" i="1"/>
  <c r="C1672" i="1"/>
  <c r="D1672" i="1"/>
  <c r="E1672" i="1"/>
  <c r="A1673" i="1"/>
  <c r="B1673" i="1"/>
  <c r="C1673" i="1"/>
  <c r="D1673" i="1"/>
  <c r="E1673" i="1"/>
  <c r="A1674" i="1"/>
  <c r="B1674" i="1"/>
  <c r="C1674" i="1"/>
  <c r="D1674" i="1"/>
  <c r="E1674" i="1"/>
  <c r="A1675" i="1"/>
  <c r="B1675" i="1"/>
  <c r="C1675" i="1"/>
  <c r="D1675" i="1"/>
  <c r="E1675" i="1"/>
  <c r="A1676" i="1"/>
  <c r="B1676" i="1"/>
  <c r="C1676" i="1"/>
  <c r="D1676" i="1"/>
  <c r="E1676" i="1"/>
  <c r="A1677" i="1"/>
  <c r="B1677" i="1"/>
  <c r="C1677" i="1"/>
  <c r="D1677" i="1"/>
  <c r="E1677" i="1"/>
  <c r="A1678" i="1"/>
  <c r="B1678" i="1"/>
  <c r="C1678" i="1"/>
  <c r="D1678" i="1"/>
  <c r="E1678" i="1"/>
  <c r="A1679" i="1"/>
  <c r="B1679" i="1"/>
  <c r="C1679" i="1"/>
  <c r="D1679" i="1"/>
  <c r="E1679" i="1"/>
  <c r="A1680" i="1"/>
  <c r="B1680" i="1"/>
  <c r="C1680" i="1"/>
  <c r="D1680" i="1"/>
  <c r="E1680" i="1"/>
  <c r="A1681" i="1"/>
  <c r="B1681" i="1"/>
  <c r="C1681" i="1"/>
  <c r="D1681" i="1"/>
  <c r="E1681" i="1"/>
  <c r="A1682" i="1"/>
  <c r="B1682" i="1"/>
  <c r="C1682" i="1"/>
  <c r="D1682" i="1"/>
  <c r="E1682" i="1"/>
  <c r="A1683" i="1"/>
  <c r="B1683" i="1"/>
  <c r="C1683" i="1"/>
  <c r="D1683" i="1"/>
  <c r="E1683" i="1"/>
  <c r="A1684" i="1"/>
  <c r="B1684" i="1"/>
  <c r="C1684" i="1"/>
  <c r="D1684" i="1"/>
  <c r="E1684" i="1"/>
  <c r="A1685" i="1"/>
  <c r="B1685" i="1"/>
  <c r="C1685" i="1"/>
  <c r="D1685" i="1"/>
  <c r="E1685" i="1"/>
  <c r="A1686" i="1"/>
  <c r="B1686" i="1"/>
  <c r="C1686" i="1"/>
  <c r="D1686" i="1"/>
  <c r="E1686" i="1"/>
  <c r="A1687" i="1"/>
  <c r="B1687" i="1"/>
  <c r="C1687" i="1"/>
  <c r="D1687" i="1"/>
  <c r="E1687" i="1"/>
  <c r="A1688" i="1"/>
  <c r="B1688" i="1"/>
  <c r="C1688" i="1"/>
  <c r="D1688" i="1"/>
  <c r="E1688" i="1"/>
  <c r="A1689" i="1"/>
  <c r="B1689" i="1"/>
  <c r="C1689" i="1"/>
  <c r="D1689" i="1"/>
  <c r="E1689" i="1"/>
  <c r="A1690" i="1"/>
  <c r="B1690" i="1"/>
  <c r="C1690" i="1"/>
  <c r="D1690" i="1"/>
  <c r="E1690" i="1"/>
  <c r="A1691" i="1"/>
  <c r="B1691" i="1"/>
  <c r="C1691" i="1"/>
  <c r="D1691" i="1"/>
  <c r="E1691" i="1"/>
  <c r="A1692" i="1"/>
  <c r="B1692" i="1"/>
  <c r="C1692" i="1"/>
  <c r="D1692" i="1"/>
  <c r="E1692" i="1"/>
  <c r="A1693" i="1"/>
  <c r="B1693" i="1"/>
  <c r="C1693" i="1"/>
  <c r="D1693" i="1"/>
  <c r="E1693" i="1"/>
  <c r="A1694" i="1"/>
  <c r="B1694" i="1"/>
  <c r="C1694" i="1"/>
  <c r="D1694" i="1"/>
  <c r="E1694" i="1"/>
  <c r="A1695" i="1"/>
  <c r="B1695" i="1"/>
  <c r="C1695" i="1"/>
  <c r="D1695" i="1"/>
  <c r="E1695" i="1"/>
  <c r="A1696" i="1"/>
  <c r="B1696" i="1"/>
  <c r="C1696" i="1"/>
  <c r="D1696" i="1"/>
  <c r="E1696" i="1"/>
  <c r="A1697" i="1"/>
  <c r="B1697" i="1"/>
  <c r="C1697" i="1"/>
  <c r="D1697" i="1"/>
  <c r="E1697" i="1"/>
  <c r="A1698" i="1"/>
  <c r="B1698" i="1"/>
  <c r="C1698" i="1"/>
  <c r="D1698" i="1"/>
  <c r="E1698" i="1"/>
  <c r="A1699" i="1"/>
  <c r="B1699" i="1"/>
  <c r="C1699" i="1"/>
  <c r="D1699" i="1"/>
  <c r="E1699" i="1"/>
  <c r="A1700" i="1"/>
  <c r="B1700" i="1"/>
  <c r="C1700" i="1"/>
  <c r="D1700" i="1"/>
  <c r="E1700" i="1"/>
  <c r="A1701" i="1"/>
  <c r="B1701" i="1"/>
  <c r="C1701" i="1"/>
  <c r="D1701" i="1"/>
  <c r="E1701" i="1"/>
  <c r="A1702" i="1"/>
  <c r="B1702" i="1"/>
  <c r="C1702" i="1"/>
  <c r="D1702" i="1"/>
  <c r="E1702" i="1"/>
  <c r="A1703" i="1"/>
  <c r="B1703" i="1"/>
  <c r="C1703" i="1"/>
  <c r="D1703" i="1"/>
  <c r="E1703" i="1"/>
  <c r="A1704" i="1"/>
  <c r="B1704" i="1"/>
  <c r="C1704" i="1"/>
  <c r="D1704" i="1"/>
  <c r="E1704" i="1"/>
  <c r="A1705" i="1"/>
  <c r="B1705" i="1"/>
  <c r="C1705" i="1"/>
  <c r="D1705" i="1"/>
  <c r="E1705" i="1"/>
  <c r="A1706" i="1"/>
  <c r="B1706" i="1"/>
  <c r="C1706" i="1"/>
  <c r="D1706" i="1"/>
  <c r="E1706" i="1"/>
  <c r="A1707" i="1"/>
  <c r="B1707" i="1"/>
  <c r="C1707" i="1"/>
  <c r="D1707" i="1"/>
  <c r="E1707" i="1"/>
  <c r="A1708" i="1"/>
  <c r="B1708" i="1"/>
  <c r="C1708" i="1"/>
  <c r="D1708" i="1"/>
  <c r="E1708" i="1"/>
  <c r="A1709" i="1"/>
  <c r="B1709" i="1"/>
  <c r="C1709" i="1"/>
  <c r="D1709" i="1"/>
  <c r="E1709" i="1"/>
  <c r="A1710" i="1"/>
  <c r="B1710" i="1"/>
  <c r="C1710" i="1"/>
  <c r="D1710" i="1"/>
  <c r="E1710" i="1"/>
  <c r="A1711" i="1"/>
  <c r="B1711" i="1"/>
  <c r="C1711" i="1"/>
  <c r="D1711" i="1"/>
  <c r="E1711" i="1"/>
  <c r="A1712" i="1"/>
  <c r="B1712" i="1"/>
  <c r="C1712" i="1"/>
  <c r="D1712" i="1"/>
  <c r="E1712" i="1"/>
  <c r="A1713" i="1"/>
  <c r="B1713" i="1"/>
  <c r="C1713" i="1"/>
  <c r="D1713" i="1"/>
  <c r="E1713" i="1"/>
  <c r="A1714" i="1"/>
  <c r="B1714" i="1"/>
  <c r="C1714" i="1"/>
  <c r="D1714" i="1"/>
  <c r="E1714" i="1"/>
  <c r="A1715" i="1"/>
  <c r="B1715" i="1"/>
  <c r="C1715" i="1"/>
  <c r="D1715" i="1"/>
  <c r="E1715" i="1"/>
  <c r="A1716" i="1"/>
  <c r="B1716" i="1"/>
  <c r="C1716" i="1"/>
  <c r="D1716" i="1"/>
  <c r="E1716" i="1"/>
  <c r="A1717" i="1"/>
  <c r="B1717" i="1"/>
  <c r="C1717" i="1"/>
  <c r="D1717" i="1"/>
  <c r="E1717" i="1"/>
  <c r="A1718" i="1"/>
  <c r="B1718" i="1"/>
  <c r="C1718" i="1"/>
  <c r="D1718" i="1"/>
  <c r="E1718" i="1"/>
  <c r="A1719" i="1"/>
  <c r="B1719" i="1"/>
  <c r="C1719" i="1"/>
  <c r="D1719" i="1"/>
  <c r="E1719" i="1"/>
  <c r="A1720" i="1"/>
  <c r="B1720" i="1"/>
  <c r="C1720" i="1"/>
  <c r="D1720" i="1"/>
  <c r="E1720" i="1"/>
  <c r="A1721" i="1"/>
  <c r="B1721" i="1"/>
  <c r="C1721" i="1"/>
  <c r="D1721" i="1"/>
  <c r="E1721" i="1"/>
  <c r="A1722" i="1"/>
  <c r="B1722" i="1"/>
  <c r="C1722" i="1"/>
  <c r="D1722" i="1"/>
  <c r="E1722" i="1"/>
  <c r="A1723" i="1"/>
  <c r="B1723" i="1"/>
  <c r="C1723" i="1"/>
  <c r="D1723" i="1"/>
  <c r="E1723" i="1"/>
  <c r="A1724" i="1"/>
  <c r="B1724" i="1"/>
  <c r="C1724" i="1"/>
  <c r="D1724" i="1"/>
  <c r="E1724" i="1"/>
  <c r="A1725" i="1"/>
  <c r="B1725" i="1"/>
  <c r="C1725" i="1"/>
  <c r="D1725" i="1"/>
  <c r="E1725" i="1"/>
  <c r="A1726" i="1"/>
  <c r="B1726" i="1"/>
  <c r="C1726" i="1"/>
  <c r="D1726" i="1"/>
  <c r="E1726" i="1"/>
  <c r="A1727" i="1"/>
  <c r="B1727" i="1"/>
  <c r="C1727" i="1"/>
  <c r="D1727" i="1"/>
  <c r="E1727" i="1"/>
  <c r="A1728" i="1"/>
  <c r="B1728" i="1"/>
  <c r="C1728" i="1"/>
  <c r="D1728" i="1"/>
  <c r="E1728" i="1"/>
  <c r="A1729" i="1"/>
  <c r="B1729" i="1"/>
  <c r="C1729" i="1"/>
  <c r="D1729" i="1"/>
  <c r="E1729" i="1"/>
  <c r="A1730" i="1"/>
  <c r="B1730" i="1"/>
  <c r="C1730" i="1"/>
  <c r="D1730" i="1"/>
  <c r="E1730" i="1"/>
  <c r="A1731" i="1"/>
  <c r="B1731" i="1"/>
  <c r="C1731" i="1"/>
  <c r="D1731" i="1"/>
  <c r="E1731" i="1"/>
  <c r="A1732" i="1"/>
  <c r="B1732" i="1"/>
  <c r="C1732" i="1"/>
  <c r="D1732" i="1"/>
  <c r="E1732" i="1"/>
  <c r="A1733" i="1"/>
  <c r="B1733" i="1"/>
  <c r="C1733" i="1"/>
  <c r="D1733" i="1"/>
  <c r="E1733" i="1"/>
  <c r="A1734" i="1"/>
  <c r="B1734" i="1"/>
  <c r="C1734" i="1"/>
  <c r="D1734" i="1"/>
  <c r="E1734" i="1"/>
  <c r="A1735" i="1"/>
  <c r="B1735" i="1"/>
  <c r="C1735" i="1"/>
  <c r="D1735" i="1"/>
  <c r="E1735" i="1"/>
  <c r="A1736" i="1"/>
  <c r="B1736" i="1"/>
  <c r="C1736" i="1"/>
  <c r="D1736" i="1"/>
  <c r="E1736" i="1"/>
  <c r="A1737" i="1"/>
  <c r="B1737" i="1"/>
  <c r="C1737" i="1"/>
  <c r="D1737" i="1"/>
  <c r="E1737" i="1"/>
  <c r="A1738" i="1"/>
  <c r="B1738" i="1"/>
  <c r="C1738" i="1"/>
  <c r="D1738" i="1"/>
  <c r="E1738" i="1"/>
  <c r="A1739" i="1"/>
  <c r="B1739" i="1"/>
  <c r="C1739" i="1"/>
  <c r="D1739" i="1"/>
  <c r="E1739" i="1"/>
  <c r="A1740" i="1"/>
  <c r="B1740" i="1"/>
  <c r="C1740" i="1"/>
  <c r="D1740" i="1"/>
  <c r="E1740" i="1"/>
  <c r="A1741" i="1"/>
  <c r="B1741" i="1"/>
  <c r="C1741" i="1"/>
  <c r="D1741" i="1"/>
  <c r="E1741" i="1"/>
  <c r="A1742" i="1"/>
  <c r="B1742" i="1"/>
  <c r="C1742" i="1"/>
  <c r="D1742" i="1"/>
  <c r="E1742" i="1"/>
  <c r="A1743" i="1"/>
  <c r="B1743" i="1"/>
  <c r="C1743" i="1"/>
  <c r="D1743" i="1"/>
  <c r="E1743" i="1"/>
  <c r="A1744" i="1"/>
  <c r="B1744" i="1"/>
  <c r="C1744" i="1"/>
  <c r="D1744" i="1"/>
  <c r="E1744" i="1"/>
  <c r="A1745" i="1"/>
  <c r="B1745" i="1"/>
  <c r="C1745" i="1"/>
  <c r="D1745" i="1"/>
  <c r="E1745" i="1"/>
  <c r="A1746" i="1"/>
  <c r="B1746" i="1"/>
  <c r="C1746" i="1"/>
  <c r="D1746" i="1"/>
  <c r="E1746" i="1"/>
  <c r="A1747" i="1"/>
  <c r="B1747" i="1"/>
  <c r="C1747" i="1"/>
  <c r="D1747" i="1"/>
  <c r="E1747" i="1"/>
  <c r="A1748" i="1"/>
  <c r="B1748" i="1"/>
  <c r="C1748" i="1"/>
  <c r="D1748" i="1"/>
  <c r="E1748" i="1"/>
  <c r="A1749" i="1"/>
  <c r="B1749" i="1"/>
  <c r="C1749" i="1"/>
  <c r="D1749" i="1"/>
  <c r="E1749" i="1"/>
  <c r="A1750" i="1"/>
  <c r="B1750" i="1"/>
  <c r="C1750" i="1"/>
  <c r="D1750" i="1"/>
  <c r="E1750" i="1"/>
  <c r="A1751" i="1"/>
  <c r="B1751" i="1"/>
  <c r="C1751" i="1"/>
  <c r="D1751" i="1"/>
  <c r="E1751" i="1"/>
  <c r="A1752" i="1"/>
  <c r="B1752" i="1"/>
  <c r="C1752" i="1"/>
  <c r="D1752" i="1"/>
  <c r="E1752" i="1"/>
  <c r="A1753" i="1"/>
  <c r="B1753" i="1"/>
  <c r="C1753" i="1"/>
  <c r="D1753" i="1"/>
  <c r="E1753" i="1"/>
  <c r="A1754" i="1"/>
  <c r="B1754" i="1"/>
  <c r="C1754" i="1"/>
  <c r="D1754" i="1"/>
  <c r="E1754" i="1"/>
  <c r="A1755" i="1"/>
  <c r="B1755" i="1"/>
  <c r="C1755" i="1"/>
  <c r="D1755" i="1"/>
  <c r="E1755" i="1"/>
  <c r="A1756" i="1"/>
  <c r="B1756" i="1"/>
  <c r="C1756" i="1"/>
  <c r="D1756" i="1"/>
  <c r="E1756" i="1"/>
  <c r="A1757" i="1"/>
  <c r="B1757" i="1"/>
  <c r="C1757" i="1"/>
  <c r="D1757" i="1"/>
  <c r="E1757" i="1"/>
  <c r="A1758" i="1"/>
  <c r="B1758" i="1"/>
  <c r="C1758" i="1"/>
  <c r="D1758" i="1"/>
  <c r="E1758" i="1"/>
  <c r="A1759" i="1"/>
  <c r="B1759" i="1"/>
  <c r="C1759" i="1"/>
  <c r="D1759" i="1"/>
  <c r="E1759" i="1"/>
  <c r="A1760" i="1"/>
  <c r="B1760" i="1"/>
  <c r="C1760" i="1"/>
  <c r="D1760" i="1"/>
  <c r="E1760" i="1"/>
  <c r="A1761" i="1"/>
  <c r="B1761" i="1"/>
  <c r="C1761" i="1"/>
  <c r="D1761" i="1"/>
  <c r="E1761" i="1"/>
  <c r="A1762" i="1"/>
  <c r="B1762" i="1"/>
  <c r="C1762" i="1"/>
  <c r="D1762" i="1"/>
  <c r="E1762" i="1"/>
  <c r="A1763" i="1"/>
  <c r="B1763" i="1"/>
  <c r="C1763" i="1"/>
  <c r="D1763" i="1"/>
  <c r="E1763" i="1"/>
  <c r="A1764" i="1"/>
  <c r="B1764" i="1"/>
  <c r="C1764" i="1"/>
  <c r="D1764" i="1"/>
  <c r="E1764" i="1"/>
  <c r="A1765" i="1"/>
  <c r="B1765" i="1"/>
  <c r="C1765" i="1"/>
  <c r="D1765" i="1"/>
  <c r="E1765" i="1"/>
  <c r="A1766" i="1"/>
  <c r="B1766" i="1"/>
  <c r="C1766" i="1"/>
  <c r="D1766" i="1"/>
  <c r="E1766" i="1"/>
  <c r="A1767" i="1"/>
  <c r="B1767" i="1"/>
  <c r="C1767" i="1"/>
  <c r="D1767" i="1"/>
  <c r="E1767" i="1"/>
  <c r="A1768" i="1"/>
  <c r="B1768" i="1"/>
  <c r="C1768" i="1"/>
  <c r="D1768" i="1"/>
  <c r="E1768" i="1"/>
  <c r="A1769" i="1"/>
  <c r="B1769" i="1"/>
  <c r="C1769" i="1"/>
  <c r="D1769" i="1"/>
  <c r="E1769" i="1"/>
  <c r="A1770" i="1"/>
  <c r="B1770" i="1"/>
  <c r="C1770" i="1"/>
  <c r="D1770" i="1"/>
  <c r="E1770" i="1"/>
  <c r="A1771" i="1"/>
  <c r="B1771" i="1"/>
  <c r="C1771" i="1"/>
  <c r="D1771" i="1"/>
  <c r="E1771" i="1"/>
  <c r="A1772" i="1"/>
  <c r="B1772" i="1"/>
  <c r="C1772" i="1"/>
  <c r="D1772" i="1"/>
  <c r="E1772" i="1"/>
  <c r="A1773" i="1"/>
  <c r="B1773" i="1"/>
  <c r="C1773" i="1"/>
  <c r="D1773" i="1"/>
  <c r="E1773" i="1"/>
  <c r="A1774" i="1"/>
  <c r="B1774" i="1"/>
  <c r="C1774" i="1"/>
  <c r="D1774" i="1"/>
  <c r="E1774" i="1"/>
  <c r="A1775" i="1"/>
  <c r="B1775" i="1"/>
  <c r="C1775" i="1"/>
  <c r="D1775" i="1"/>
  <c r="E1775" i="1"/>
  <c r="A1776" i="1"/>
  <c r="B1776" i="1"/>
  <c r="C1776" i="1"/>
  <c r="D1776" i="1"/>
  <c r="E1776" i="1"/>
  <c r="A1777" i="1"/>
  <c r="B1777" i="1"/>
  <c r="C1777" i="1"/>
  <c r="D1777" i="1"/>
  <c r="E1777" i="1"/>
  <c r="A1778" i="1"/>
  <c r="B1778" i="1"/>
  <c r="C1778" i="1"/>
  <c r="D1778" i="1"/>
  <c r="E1778" i="1"/>
  <c r="A1779" i="1"/>
  <c r="B1779" i="1"/>
  <c r="C1779" i="1"/>
  <c r="D1779" i="1"/>
  <c r="E1779" i="1"/>
  <c r="A1780" i="1"/>
  <c r="B1780" i="1"/>
  <c r="C1780" i="1"/>
  <c r="D1780" i="1"/>
  <c r="E1780" i="1"/>
  <c r="A1781" i="1"/>
  <c r="B1781" i="1"/>
  <c r="C1781" i="1"/>
  <c r="D1781" i="1"/>
  <c r="E1781" i="1"/>
</calcChain>
</file>

<file path=xl/sharedStrings.xml><?xml version="1.0" encoding="utf-8"?>
<sst xmlns="http://schemas.openxmlformats.org/spreadsheetml/2006/main" count="5399" uniqueCount="46">
  <si>
    <t>2023 Phillips County Coordinated Election</t>
  </si>
  <si>
    <t>5.13.14.1</t>
  </si>
  <si>
    <t>Haxtun School District RE-2J Board of Directors (Vote For=5)</t>
  </si>
  <si>
    <t>Holyoke School District RE-1J Board of Directors - 4 Year Term (Vote For=4)</t>
  </si>
  <si>
    <t>Holyoke School District RE-1J Board of Directors - 2 Year Term (Vote For=2)</t>
  </si>
  <si>
    <t>Proposition HH (Statutory) (Vote For=1)</t>
  </si>
  <si>
    <t>Proposition II (Statutory) (Vote For=1)</t>
  </si>
  <si>
    <t>Haxtun School District RE-2J Ballot Issue 5B: Bonds (Vote For=1)</t>
  </si>
  <si>
    <t>Steven Statz</t>
  </si>
  <si>
    <t>Steven Hadeen</t>
  </si>
  <si>
    <t>Amy Kilgour</t>
  </si>
  <si>
    <t>Abby Henry</t>
  </si>
  <si>
    <t>Ross Edwards</t>
  </si>
  <si>
    <t>Valerie Wilson</t>
  </si>
  <si>
    <t>Lee Salyards</t>
  </si>
  <si>
    <t>Benjamin Stephenson</t>
  </si>
  <si>
    <t>Trever Fix</t>
  </si>
  <si>
    <t>Mitchell Kleve</t>
  </si>
  <si>
    <t>Jimmie Bailey</t>
  </si>
  <si>
    <t>Jeff McCormick</t>
  </si>
  <si>
    <t>Cherrie Ann Brown</t>
  </si>
  <si>
    <t>Julie J. Kinner</t>
  </si>
  <si>
    <t>Lucas Schlachter</t>
  </si>
  <si>
    <t>Gary Herr</t>
  </si>
  <si>
    <t>Aaron Schlachter</t>
  </si>
  <si>
    <t>Justin Clayton</t>
  </si>
  <si>
    <t>Summer Struckmeyer</t>
  </si>
  <si>
    <t>Arlan Scholl</t>
  </si>
  <si>
    <t>Lukas Goldenstein</t>
  </si>
  <si>
    <t>Nancy Miles</t>
  </si>
  <si>
    <t xml:space="preserve">Mike Brown </t>
  </si>
  <si>
    <t>Yes/For</t>
  </si>
  <si>
    <t>No/Against</t>
  </si>
  <si>
    <t>CvrNumber</t>
  </si>
  <si>
    <t>TabulatorNum</t>
  </si>
  <si>
    <t>BatchId</t>
  </si>
  <si>
    <t>RecordId</t>
  </si>
  <si>
    <t>ImprintedId</t>
  </si>
  <si>
    <t>CountingGroup</t>
  </si>
  <si>
    <t>PrecinctPortion</t>
  </si>
  <si>
    <t>BallotType</t>
  </si>
  <si>
    <t>Regular</t>
  </si>
  <si>
    <t>HOLYOKE (HOLYOKE)</t>
  </si>
  <si>
    <t>HOLYOKE</t>
  </si>
  <si>
    <t>HAXTUN (HAXTUN)</t>
  </si>
  <si>
    <t>HAXTUN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</si>
</sst>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81"/>
  <sheetViews>
    <sheetView tabSelected="1" workbookViewId="0">
      <selection activeCell="A36" sqref="A36"/>
    </sheetView>
  </sheetViews>
  <sheetFormatPr defaultRowHeight="15" x14ac:dyDescent="0.25"/>
  <cols>
    <col min="1" max="1" width="11" customWidth="1"/>
    <col min="2" max="2" width="13.85546875" bestFit="1" customWidth="1"/>
    <col min="3" max="3" width="7.5703125" bestFit="1" customWidth="1"/>
    <col min="4" max="4" width="8.85546875" bestFit="1" customWidth="1"/>
    <col min="5" max="5" width="11.5703125" bestFit="1" customWidth="1"/>
    <col min="6" max="6" width="14.5703125" bestFit="1" customWidth="1"/>
    <col min="7" max="7" width="19.42578125" bestFit="1" customWidth="1"/>
    <col min="8" max="8" width="10.42578125" bestFit="1" customWidth="1"/>
    <col min="9" max="9" width="11.5703125" customWidth="1"/>
    <col min="10" max="10" width="14.42578125" customWidth="1"/>
    <col min="11" max="11" width="12" customWidth="1"/>
    <col min="12" max="12" width="11.42578125" customWidth="1"/>
    <col min="13" max="13" width="12.7109375" customWidth="1"/>
    <col min="14" max="14" width="14" customWidth="1"/>
    <col min="15" max="15" width="12" customWidth="1"/>
    <col min="16" max="16" width="20.140625" customWidth="1"/>
    <col min="17" max="17" width="9.42578125" customWidth="1"/>
    <col min="18" max="18" width="13.7109375" customWidth="1"/>
    <col min="19" max="19" width="13.42578125" customWidth="1"/>
    <col min="20" max="20" width="14.28515625" customWidth="1"/>
    <col min="21" max="21" width="18.140625" customWidth="1"/>
    <col min="22" max="22" width="13.42578125" customWidth="1"/>
    <col min="23" max="23" width="16" customWidth="1"/>
    <col min="24" max="24" width="9.140625" customWidth="1"/>
    <col min="25" max="25" width="16" customWidth="1"/>
    <col min="26" max="26" width="12.85546875" customWidth="1"/>
    <col min="27" max="27" width="20.140625" customWidth="1"/>
    <col min="28" max="28" width="12" customWidth="1"/>
    <col min="29" max="29" width="17.5703125" customWidth="1"/>
    <col min="30" max="30" width="12.140625" customWidth="1"/>
    <col min="31" max="31" width="11.7109375" customWidth="1"/>
    <col min="32" max="32" width="14" customWidth="1"/>
    <col min="33" max="33" width="14.140625" customWidth="1"/>
    <col min="34" max="34" width="12.85546875" customWidth="1"/>
    <col min="35" max="35" width="12.5703125" customWidth="1"/>
    <col min="36" max="37" width="38" customWidth="1"/>
  </cols>
  <sheetData>
    <row r="1" spans="1:37" x14ac:dyDescent="0.25">
      <c r="A1" t="s">
        <v>0</v>
      </c>
      <c r="B1" t="s">
        <v>1</v>
      </c>
    </row>
    <row r="2" spans="1:37" x14ac:dyDescent="0.25">
      <c r="I2" t="s">
        <v>2</v>
      </c>
      <c r="J2" t="s">
        <v>2</v>
      </c>
      <c r="K2" t="s">
        <v>2</v>
      </c>
      <c r="L2" t="s">
        <v>2</v>
      </c>
      <c r="M2" t="s">
        <v>2</v>
      </c>
      <c r="N2" t="s">
        <v>2</v>
      </c>
      <c r="O2" t="s">
        <v>2</v>
      </c>
      <c r="P2" t="s">
        <v>2</v>
      </c>
      <c r="Q2" t="s">
        <v>2</v>
      </c>
      <c r="R2" t="s">
        <v>3</v>
      </c>
      <c r="S2" t="s">
        <v>3</v>
      </c>
      <c r="T2" t="s">
        <v>3</v>
      </c>
      <c r="U2" t="s">
        <v>3</v>
      </c>
      <c r="V2" t="s">
        <v>3</v>
      </c>
      <c r="W2" t="s">
        <v>3</v>
      </c>
      <c r="X2" t="s">
        <v>3</v>
      </c>
      <c r="Y2" t="s">
        <v>3</v>
      </c>
      <c r="Z2" t="s">
        <v>3</v>
      </c>
      <c r="AA2" t="s">
        <v>3</v>
      </c>
      <c r="AB2" t="s">
        <v>4</v>
      </c>
      <c r="AC2" t="s">
        <v>4</v>
      </c>
      <c r="AD2" t="s">
        <v>4</v>
      </c>
      <c r="AE2" t="s">
        <v>4</v>
      </c>
      <c r="AF2" t="s">
        <v>5</v>
      </c>
      <c r="AG2" t="s">
        <v>5</v>
      </c>
      <c r="AH2" t="s">
        <v>6</v>
      </c>
      <c r="AI2" t="s">
        <v>6</v>
      </c>
      <c r="AJ2" t="s">
        <v>7</v>
      </c>
      <c r="AK2" t="s">
        <v>7</v>
      </c>
    </row>
    <row r="3" spans="1:37" x14ac:dyDescent="0.25"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31</v>
      </c>
      <c r="AI3" t="s">
        <v>32</v>
      </c>
      <c r="AJ3" t="s">
        <v>31</v>
      </c>
      <c r="AK3" t="s">
        <v>32</v>
      </c>
    </row>
    <row r="4" spans="1:37" x14ac:dyDescent="0.2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H4" t="s">
        <v>40</v>
      </c>
    </row>
    <row r="5" spans="1:37" x14ac:dyDescent="0.25">
      <c r="A5" t="str">
        <f>"1"</f>
        <v>1</v>
      </c>
      <c r="B5" t="str">
        <f t="shared" ref="B5:B68" si="0">"201"</f>
        <v>201</v>
      </c>
      <c r="C5" t="str">
        <f t="shared" ref="C5:C29" si="1">"1"</f>
        <v>1</v>
      </c>
      <c r="D5" t="str">
        <f>"25"</f>
        <v>25</v>
      </c>
      <c r="E5" t="str">
        <f>"201-1-25"</f>
        <v>201-1-25</v>
      </c>
      <c r="F5" t="s">
        <v>41</v>
      </c>
      <c r="G5" t="s">
        <v>42</v>
      </c>
      <c r="H5" t="s">
        <v>43</v>
      </c>
      <c r="R5">
        <v>0</v>
      </c>
      <c r="S5">
        <v>1</v>
      </c>
      <c r="T5">
        <v>0</v>
      </c>
      <c r="U5">
        <v>1</v>
      </c>
      <c r="V5">
        <v>1</v>
      </c>
      <c r="W5">
        <v>0</v>
      </c>
      <c r="X5">
        <v>1</v>
      </c>
      <c r="Y5">
        <v>0</v>
      </c>
      <c r="Z5">
        <v>0</v>
      </c>
      <c r="AA5">
        <v>0</v>
      </c>
      <c r="AB5">
        <v>1</v>
      </c>
      <c r="AC5">
        <v>0</v>
      </c>
      <c r="AD5">
        <v>0</v>
      </c>
      <c r="AE5">
        <v>1</v>
      </c>
      <c r="AF5">
        <v>0</v>
      </c>
      <c r="AG5">
        <v>1</v>
      </c>
      <c r="AH5">
        <v>0</v>
      </c>
      <c r="AI5">
        <v>1</v>
      </c>
    </row>
    <row r="6" spans="1:37" x14ac:dyDescent="0.25">
      <c r="A6" t="str">
        <f>"2"</f>
        <v>2</v>
      </c>
      <c r="B6" t="str">
        <f t="shared" si="0"/>
        <v>201</v>
      </c>
      <c r="C6" t="str">
        <f t="shared" si="1"/>
        <v>1</v>
      </c>
      <c r="D6" t="str">
        <f>"13"</f>
        <v>13</v>
      </c>
      <c r="E6" t="str">
        <f>"201-1-13"</f>
        <v>201-1-13</v>
      </c>
      <c r="F6" t="s">
        <v>41</v>
      </c>
      <c r="G6" t="s">
        <v>42</v>
      </c>
      <c r="H6" t="s">
        <v>43</v>
      </c>
      <c r="R6">
        <v>1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1</v>
      </c>
      <c r="Z6">
        <v>1</v>
      </c>
      <c r="AA6">
        <v>0</v>
      </c>
      <c r="AB6">
        <v>1</v>
      </c>
      <c r="AC6">
        <v>1</v>
      </c>
      <c r="AD6">
        <v>0</v>
      </c>
      <c r="AE6">
        <v>0</v>
      </c>
      <c r="AF6">
        <v>0</v>
      </c>
      <c r="AG6">
        <v>1</v>
      </c>
      <c r="AH6">
        <v>0</v>
      </c>
      <c r="AI6">
        <v>1</v>
      </c>
    </row>
    <row r="7" spans="1:37" x14ac:dyDescent="0.25">
      <c r="A7" t="str">
        <f>"3"</f>
        <v>3</v>
      </c>
      <c r="B7" t="str">
        <f t="shared" si="0"/>
        <v>201</v>
      </c>
      <c r="C7" t="str">
        <f t="shared" si="1"/>
        <v>1</v>
      </c>
      <c r="D7" t="str">
        <f>"12"</f>
        <v>12</v>
      </c>
      <c r="E7" t="str">
        <f>"201-1-12"</f>
        <v>201-1-12</v>
      </c>
      <c r="F7" t="s">
        <v>41</v>
      </c>
      <c r="G7" t="s">
        <v>44</v>
      </c>
      <c r="H7" t="s">
        <v>45</v>
      </c>
      <c r="I7">
        <v>0</v>
      </c>
      <c r="J7">
        <v>1</v>
      </c>
      <c r="K7">
        <v>0</v>
      </c>
      <c r="L7">
        <v>0</v>
      </c>
      <c r="M7">
        <v>1</v>
      </c>
      <c r="N7">
        <v>1</v>
      </c>
      <c r="O7">
        <v>1</v>
      </c>
      <c r="P7">
        <v>1</v>
      </c>
      <c r="Q7">
        <v>0</v>
      </c>
      <c r="AF7">
        <v>0</v>
      </c>
      <c r="AG7">
        <v>1</v>
      </c>
      <c r="AH7">
        <v>0</v>
      </c>
      <c r="AI7">
        <v>1</v>
      </c>
      <c r="AJ7">
        <v>0</v>
      </c>
      <c r="AK7">
        <v>1</v>
      </c>
    </row>
    <row r="8" spans="1:37" x14ac:dyDescent="0.25">
      <c r="A8" t="str">
        <f>"4"</f>
        <v>4</v>
      </c>
      <c r="B8" t="str">
        <f t="shared" si="0"/>
        <v>201</v>
      </c>
      <c r="C8" t="str">
        <f t="shared" si="1"/>
        <v>1</v>
      </c>
      <c r="D8" t="str">
        <f>"8"</f>
        <v>8</v>
      </c>
      <c r="E8" t="str">
        <f>"201-1-8"</f>
        <v>201-1-8</v>
      </c>
      <c r="F8" t="s">
        <v>41</v>
      </c>
      <c r="G8" t="s">
        <v>42</v>
      </c>
      <c r="H8" t="s">
        <v>43</v>
      </c>
      <c r="R8">
        <v>1</v>
      </c>
      <c r="S8">
        <v>0</v>
      </c>
      <c r="T8">
        <v>0</v>
      </c>
      <c r="U8">
        <v>0</v>
      </c>
      <c r="V8">
        <v>0</v>
      </c>
      <c r="W8">
        <v>1</v>
      </c>
      <c r="X8">
        <v>0</v>
      </c>
      <c r="Y8">
        <v>1</v>
      </c>
      <c r="Z8">
        <v>1</v>
      </c>
      <c r="AA8">
        <v>0</v>
      </c>
      <c r="AB8">
        <v>0</v>
      </c>
      <c r="AC8">
        <v>1</v>
      </c>
      <c r="AD8">
        <v>1</v>
      </c>
      <c r="AE8">
        <v>0</v>
      </c>
      <c r="AF8">
        <v>0</v>
      </c>
      <c r="AG8">
        <v>1</v>
      </c>
      <c r="AH8">
        <v>0</v>
      </c>
      <c r="AI8">
        <v>1</v>
      </c>
    </row>
    <row r="9" spans="1:37" x14ac:dyDescent="0.25">
      <c r="A9" t="str">
        <f>"5"</f>
        <v>5</v>
      </c>
      <c r="B9" t="str">
        <f t="shared" si="0"/>
        <v>201</v>
      </c>
      <c r="C9" t="str">
        <f t="shared" si="1"/>
        <v>1</v>
      </c>
      <c r="D9" t="str">
        <f>"5"</f>
        <v>5</v>
      </c>
      <c r="E9" t="str">
        <f>"201-1-5"</f>
        <v>201-1-5</v>
      </c>
      <c r="F9" t="s">
        <v>41</v>
      </c>
      <c r="G9" t="s">
        <v>42</v>
      </c>
      <c r="H9" t="s">
        <v>43</v>
      </c>
      <c r="R9">
        <v>0</v>
      </c>
      <c r="S9">
        <v>0</v>
      </c>
      <c r="T9">
        <v>0</v>
      </c>
      <c r="U9">
        <v>0</v>
      </c>
      <c r="V9">
        <v>0</v>
      </c>
      <c r="W9">
        <v>1</v>
      </c>
      <c r="X9">
        <v>1</v>
      </c>
      <c r="Y9">
        <v>1</v>
      </c>
      <c r="Z9">
        <v>0</v>
      </c>
      <c r="AA9">
        <v>1</v>
      </c>
      <c r="AB9">
        <v>0</v>
      </c>
      <c r="AC9">
        <v>0</v>
      </c>
      <c r="AD9">
        <v>0</v>
      </c>
      <c r="AE9">
        <v>1</v>
      </c>
      <c r="AF9">
        <v>0</v>
      </c>
      <c r="AG9">
        <v>1</v>
      </c>
      <c r="AH9">
        <v>1</v>
      </c>
      <c r="AI9">
        <v>0</v>
      </c>
    </row>
    <row r="10" spans="1:37" x14ac:dyDescent="0.25">
      <c r="A10" t="str">
        <f>"6"</f>
        <v>6</v>
      </c>
      <c r="B10" t="str">
        <f t="shared" si="0"/>
        <v>201</v>
      </c>
      <c r="C10" t="str">
        <f t="shared" si="1"/>
        <v>1</v>
      </c>
      <c r="D10" t="str">
        <f>"2"</f>
        <v>2</v>
      </c>
      <c r="E10" t="str">
        <f>"201-1-2"</f>
        <v>201-1-2</v>
      </c>
      <c r="F10" t="s">
        <v>41</v>
      </c>
      <c r="G10" t="s">
        <v>42</v>
      </c>
      <c r="H10" t="s">
        <v>43</v>
      </c>
      <c r="R10">
        <v>1</v>
      </c>
      <c r="S10">
        <v>0</v>
      </c>
      <c r="T10">
        <v>1</v>
      </c>
      <c r="U10">
        <v>0</v>
      </c>
      <c r="V10">
        <v>0</v>
      </c>
      <c r="W10">
        <v>1</v>
      </c>
      <c r="X10">
        <v>0</v>
      </c>
      <c r="Y10">
        <v>1</v>
      </c>
      <c r="Z10">
        <v>0</v>
      </c>
      <c r="AA10">
        <v>0</v>
      </c>
      <c r="AB10">
        <v>1</v>
      </c>
      <c r="AC10">
        <v>1</v>
      </c>
      <c r="AD10">
        <v>0</v>
      </c>
      <c r="AE10">
        <v>0</v>
      </c>
      <c r="AF10">
        <v>0</v>
      </c>
      <c r="AG10">
        <v>1</v>
      </c>
      <c r="AH10">
        <v>1</v>
      </c>
      <c r="AI10">
        <v>0</v>
      </c>
    </row>
    <row r="11" spans="1:37" x14ac:dyDescent="0.25">
      <c r="A11" t="str">
        <f>"7"</f>
        <v>7</v>
      </c>
      <c r="B11" t="str">
        <f t="shared" si="0"/>
        <v>201</v>
      </c>
      <c r="C11" t="str">
        <f t="shared" si="1"/>
        <v>1</v>
      </c>
      <c r="D11" t="str">
        <f>"24"</f>
        <v>24</v>
      </c>
      <c r="E11" t="str">
        <f>"201-1-24"</f>
        <v>201-1-24</v>
      </c>
      <c r="F11" t="s">
        <v>41</v>
      </c>
      <c r="G11" t="s">
        <v>42</v>
      </c>
      <c r="H11" t="s">
        <v>43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1</v>
      </c>
      <c r="AH11">
        <v>1</v>
      </c>
      <c r="AI11">
        <v>0</v>
      </c>
    </row>
    <row r="12" spans="1:37" x14ac:dyDescent="0.25">
      <c r="A12" t="str">
        <f>"8"</f>
        <v>8</v>
      </c>
      <c r="B12" t="str">
        <f t="shared" si="0"/>
        <v>201</v>
      </c>
      <c r="C12" t="str">
        <f t="shared" si="1"/>
        <v>1</v>
      </c>
      <c r="D12" t="str">
        <f>"23"</f>
        <v>23</v>
      </c>
      <c r="E12" t="str">
        <f>"201-1-23"</f>
        <v>201-1-23</v>
      </c>
      <c r="F12" t="s">
        <v>41</v>
      </c>
      <c r="G12" t="s">
        <v>44</v>
      </c>
      <c r="H12" t="s">
        <v>45</v>
      </c>
      <c r="I12">
        <v>0</v>
      </c>
      <c r="J12">
        <v>1</v>
      </c>
      <c r="K12">
        <v>1</v>
      </c>
      <c r="L12">
        <v>0</v>
      </c>
      <c r="M12">
        <v>1</v>
      </c>
      <c r="N12">
        <v>1</v>
      </c>
      <c r="O12">
        <v>0</v>
      </c>
      <c r="P12">
        <v>0</v>
      </c>
      <c r="Q12">
        <v>1</v>
      </c>
      <c r="AF12">
        <v>1</v>
      </c>
      <c r="AG12">
        <v>0</v>
      </c>
      <c r="AH12">
        <v>0</v>
      </c>
      <c r="AI12">
        <v>1</v>
      </c>
      <c r="AJ12">
        <v>0</v>
      </c>
      <c r="AK12">
        <v>1</v>
      </c>
    </row>
    <row r="13" spans="1:37" x14ac:dyDescent="0.25">
      <c r="A13" t="str">
        <f>"9"</f>
        <v>9</v>
      </c>
      <c r="B13" t="str">
        <f t="shared" si="0"/>
        <v>201</v>
      </c>
      <c r="C13" t="str">
        <f t="shared" si="1"/>
        <v>1</v>
      </c>
      <c r="D13" t="str">
        <f>"17"</f>
        <v>17</v>
      </c>
      <c r="E13" t="str">
        <f>"201-1-17"</f>
        <v>201-1-17</v>
      </c>
      <c r="F13" t="s">
        <v>41</v>
      </c>
      <c r="G13" t="s">
        <v>44</v>
      </c>
      <c r="H13" t="s">
        <v>45</v>
      </c>
      <c r="I13">
        <v>0</v>
      </c>
      <c r="J13">
        <v>1</v>
      </c>
      <c r="K13">
        <v>1</v>
      </c>
      <c r="L13">
        <v>0</v>
      </c>
      <c r="M13">
        <v>1</v>
      </c>
      <c r="N13">
        <v>0</v>
      </c>
      <c r="O13">
        <v>1</v>
      </c>
      <c r="P13">
        <v>1</v>
      </c>
      <c r="Q13">
        <v>0</v>
      </c>
      <c r="AF13">
        <v>0</v>
      </c>
      <c r="AG13">
        <v>1</v>
      </c>
      <c r="AH13">
        <v>0</v>
      </c>
      <c r="AI13">
        <v>1</v>
      </c>
      <c r="AJ13">
        <v>1</v>
      </c>
      <c r="AK13">
        <v>0</v>
      </c>
    </row>
    <row r="14" spans="1:37" x14ac:dyDescent="0.25">
      <c r="A14" t="str">
        <f>"10"</f>
        <v>10</v>
      </c>
      <c r="B14" t="str">
        <f t="shared" si="0"/>
        <v>201</v>
      </c>
      <c r="C14" t="str">
        <f t="shared" si="1"/>
        <v>1</v>
      </c>
      <c r="D14" t="str">
        <f>"16"</f>
        <v>16</v>
      </c>
      <c r="E14" t="str">
        <f>"201-1-16"</f>
        <v>201-1-16</v>
      </c>
      <c r="F14" t="s">
        <v>41</v>
      </c>
      <c r="G14" t="s">
        <v>44</v>
      </c>
      <c r="H14" t="s">
        <v>45</v>
      </c>
      <c r="I14">
        <v>1</v>
      </c>
      <c r="J14">
        <v>0</v>
      </c>
      <c r="K14">
        <v>1</v>
      </c>
      <c r="L14">
        <v>0</v>
      </c>
      <c r="M14">
        <v>1</v>
      </c>
      <c r="N14">
        <v>1</v>
      </c>
      <c r="O14">
        <v>0</v>
      </c>
      <c r="P14">
        <v>0</v>
      </c>
      <c r="Q14">
        <v>1</v>
      </c>
      <c r="AF14">
        <v>0</v>
      </c>
      <c r="AG14">
        <v>1</v>
      </c>
      <c r="AH14">
        <v>0</v>
      </c>
      <c r="AI14">
        <v>1</v>
      </c>
      <c r="AJ14">
        <v>0</v>
      </c>
      <c r="AK14">
        <v>1</v>
      </c>
    </row>
    <row r="15" spans="1:37" x14ac:dyDescent="0.25">
      <c r="A15" t="str">
        <f>"11"</f>
        <v>11</v>
      </c>
      <c r="B15" t="str">
        <f t="shared" si="0"/>
        <v>201</v>
      </c>
      <c r="C15" t="str">
        <f t="shared" si="1"/>
        <v>1</v>
      </c>
      <c r="D15" t="str">
        <f>"9"</f>
        <v>9</v>
      </c>
      <c r="E15" t="str">
        <f>"201-1-9"</f>
        <v>201-1-9</v>
      </c>
      <c r="F15" t="s">
        <v>41</v>
      </c>
      <c r="G15" t="s">
        <v>42</v>
      </c>
      <c r="H15" t="s">
        <v>43</v>
      </c>
      <c r="R15">
        <v>1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1</v>
      </c>
      <c r="Z15">
        <v>1</v>
      </c>
      <c r="AA15">
        <v>0</v>
      </c>
      <c r="AB15">
        <v>0</v>
      </c>
      <c r="AC15">
        <v>0</v>
      </c>
      <c r="AD15">
        <v>1</v>
      </c>
      <c r="AE15">
        <v>1</v>
      </c>
      <c r="AF15">
        <v>0</v>
      </c>
      <c r="AG15">
        <v>1</v>
      </c>
      <c r="AH15">
        <v>1</v>
      </c>
      <c r="AI15">
        <v>0</v>
      </c>
    </row>
    <row r="16" spans="1:37" x14ac:dyDescent="0.25">
      <c r="A16" t="str">
        <f>"12"</f>
        <v>12</v>
      </c>
      <c r="B16" t="str">
        <f t="shared" si="0"/>
        <v>201</v>
      </c>
      <c r="C16" t="str">
        <f t="shared" si="1"/>
        <v>1</v>
      </c>
      <c r="D16" t="str">
        <f>"6"</f>
        <v>6</v>
      </c>
      <c r="E16" t="str">
        <f>"201-1-6"</f>
        <v>201-1-6</v>
      </c>
      <c r="F16" t="s">
        <v>41</v>
      </c>
      <c r="G16" t="s">
        <v>42</v>
      </c>
      <c r="H16" t="s">
        <v>43</v>
      </c>
      <c r="R16">
        <v>1</v>
      </c>
      <c r="S16">
        <v>0</v>
      </c>
      <c r="T16">
        <v>0</v>
      </c>
      <c r="U16">
        <v>0</v>
      </c>
      <c r="V16">
        <v>0</v>
      </c>
      <c r="W16">
        <v>1</v>
      </c>
      <c r="X16">
        <v>0</v>
      </c>
      <c r="Y16">
        <v>1</v>
      </c>
      <c r="Z16">
        <v>1</v>
      </c>
      <c r="AA16">
        <v>0</v>
      </c>
      <c r="AB16">
        <v>0</v>
      </c>
      <c r="AC16">
        <v>1</v>
      </c>
      <c r="AD16">
        <v>1</v>
      </c>
      <c r="AE16">
        <v>0</v>
      </c>
      <c r="AF16">
        <v>0</v>
      </c>
      <c r="AG16">
        <v>1</v>
      </c>
      <c r="AH16">
        <v>0</v>
      </c>
      <c r="AI16">
        <v>1</v>
      </c>
    </row>
    <row r="17" spans="1:37" x14ac:dyDescent="0.25">
      <c r="A17" t="str">
        <f>"13"</f>
        <v>13</v>
      </c>
      <c r="B17" t="str">
        <f t="shared" si="0"/>
        <v>201</v>
      </c>
      <c r="C17" t="str">
        <f t="shared" si="1"/>
        <v>1</v>
      </c>
      <c r="D17" t="str">
        <f>"1"</f>
        <v>1</v>
      </c>
      <c r="E17" t="str">
        <f>"201-1-1"</f>
        <v>201-1-1</v>
      </c>
      <c r="F17" t="s">
        <v>41</v>
      </c>
      <c r="G17" t="s">
        <v>42</v>
      </c>
      <c r="H17" t="s">
        <v>43</v>
      </c>
      <c r="R17">
        <v>0</v>
      </c>
      <c r="S17">
        <v>0</v>
      </c>
      <c r="T17">
        <v>0</v>
      </c>
      <c r="U17">
        <v>1</v>
      </c>
      <c r="V17">
        <v>0</v>
      </c>
      <c r="W17">
        <v>1</v>
      </c>
      <c r="X17">
        <v>0</v>
      </c>
      <c r="Y17">
        <v>0</v>
      </c>
      <c r="Z17">
        <v>1</v>
      </c>
      <c r="AA17">
        <v>1</v>
      </c>
      <c r="AB17">
        <v>0</v>
      </c>
      <c r="AC17">
        <v>0</v>
      </c>
      <c r="AD17">
        <v>1</v>
      </c>
      <c r="AE17">
        <v>1</v>
      </c>
      <c r="AF17">
        <v>0</v>
      </c>
      <c r="AG17">
        <v>1</v>
      </c>
      <c r="AH17">
        <v>1</v>
      </c>
      <c r="AI17">
        <v>0</v>
      </c>
    </row>
    <row r="18" spans="1:37" x14ac:dyDescent="0.25">
      <c r="A18" t="str">
        <f>"14"</f>
        <v>14</v>
      </c>
      <c r="B18" t="str">
        <f t="shared" si="0"/>
        <v>201</v>
      </c>
      <c r="C18" t="str">
        <f t="shared" si="1"/>
        <v>1</v>
      </c>
      <c r="D18" t="str">
        <f>"19"</f>
        <v>19</v>
      </c>
      <c r="E18" t="str">
        <f>"201-1-19"</f>
        <v>201-1-19</v>
      </c>
      <c r="F18" t="s">
        <v>41</v>
      </c>
      <c r="G18" t="s">
        <v>42</v>
      </c>
      <c r="H18" t="s">
        <v>43</v>
      </c>
      <c r="R18">
        <v>0</v>
      </c>
      <c r="S18">
        <v>0</v>
      </c>
      <c r="T18">
        <v>1</v>
      </c>
      <c r="U18">
        <v>0</v>
      </c>
      <c r="V18">
        <v>0</v>
      </c>
      <c r="W18">
        <v>1</v>
      </c>
      <c r="X18">
        <v>0</v>
      </c>
      <c r="Y18">
        <v>1</v>
      </c>
      <c r="Z18">
        <v>1</v>
      </c>
      <c r="AA18">
        <v>0</v>
      </c>
      <c r="AB18">
        <v>1</v>
      </c>
      <c r="AC18">
        <v>1</v>
      </c>
      <c r="AD18">
        <v>0</v>
      </c>
      <c r="AE18">
        <v>0</v>
      </c>
      <c r="AF18">
        <v>0</v>
      </c>
      <c r="AG18">
        <v>1</v>
      </c>
      <c r="AH18">
        <v>0</v>
      </c>
      <c r="AI18">
        <v>1</v>
      </c>
    </row>
    <row r="19" spans="1:37" x14ac:dyDescent="0.25">
      <c r="A19" t="str">
        <f>"15"</f>
        <v>15</v>
      </c>
      <c r="B19" t="str">
        <f t="shared" si="0"/>
        <v>201</v>
      </c>
      <c r="C19" t="str">
        <f t="shared" si="1"/>
        <v>1</v>
      </c>
      <c r="D19" t="str">
        <f>"18"</f>
        <v>18</v>
      </c>
      <c r="E19" t="str">
        <f>"201-1-18"</f>
        <v>201-1-18</v>
      </c>
      <c r="F19" t="s">
        <v>41</v>
      </c>
      <c r="G19" t="s">
        <v>44</v>
      </c>
      <c r="H19" t="s">
        <v>45</v>
      </c>
      <c r="I19">
        <v>0</v>
      </c>
      <c r="J19">
        <v>0</v>
      </c>
      <c r="K19">
        <v>1</v>
      </c>
      <c r="L19">
        <v>0</v>
      </c>
      <c r="M19">
        <v>1</v>
      </c>
      <c r="N19">
        <v>1</v>
      </c>
      <c r="O19">
        <v>0</v>
      </c>
      <c r="P19">
        <v>1</v>
      </c>
      <c r="Q19">
        <v>1</v>
      </c>
      <c r="AF19">
        <v>0</v>
      </c>
      <c r="AG19">
        <v>1</v>
      </c>
      <c r="AH19">
        <v>0</v>
      </c>
      <c r="AI19">
        <v>1</v>
      </c>
      <c r="AJ19">
        <v>0</v>
      </c>
      <c r="AK19">
        <v>1</v>
      </c>
    </row>
    <row r="20" spans="1:37" x14ac:dyDescent="0.25">
      <c r="A20" t="str">
        <f>"16"</f>
        <v>16</v>
      </c>
      <c r="B20" t="str">
        <f t="shared" si="0"/>
        <v>201</v>
      </c>
      <c r="C20" t="str">
        <f t="shared" si="1"/>
        <v>1</v>
      </c>
      <c r="D20" t="str">
        <f>"15"</f>
        <v>15</v>
      </c>
      <c r="E20" t="str">
        <f>"201-1-15"</f>
        <v>201-1-15</v>
      </c>
      <c r="F20" t="s">
        <v>41</v>
      </c>
      <c r="G20" t="s">
        <v>44</v>
      </c>
      <c r="H20" t="s">
        <v>45</v>
      </c>
      <c r="I20">
        <v>0</v>
      </c>
      <c r="J20">
        <v>0</v>
      </c>
      <c r="K20">
        <v>1</v>
      </c>
      <c r="L20">
        <v>1</v>
      </c>
      <c r="M20">
        <v>1</v>
      </c>
      <c r="N20">
        <v>1</v>
      </c>
      <c r="O20">
        <v>0</v>
      </c>
      <c r="P20">
        <v>0</v>
      </c>
      <c r="Q20">
        <v>1</v>
      </c>
      <c r="AF20">
        <v>0</v>
      </c>
      <c r="AG20">
        <v>1</v>
      </c>
      <c r="AH20">
        <v>0</v>
      </c>
      <c r="AI20">
        <v>1</v>
      </c>
      <c r="AJ20">
        <v>1</v>
      </c>
      <c r="AK20">
        <v>0</v>
      </c>
    </row>
    <row r="21" spans="1:37" x14ac:dyDescent="0.25">
      <c r="A21" t="str">
        <f>"17"</f>
        <v>17</v>
      </c>
      <c r="B21" t="str">
        <f t="shared" si="0"/>
        <v>201</v>
      </c>
      <c r="C21" t="str">
        <f t="shared" si="1"/>
        <v>1</v>
      </c>
      <c r="D21" t="str">
        <f>"14"</f>
        <v>14</v>
      </c>
      <c r="E21" t="str">
        <f>"201-1-14"</f>
        <v>201-1-14</v>
      </c>
      <c r="F21" t="s">
        <v>41</v>
      </c>
      <c r="G21" t="s">
        <v>42</v>
      </c>
      <c r="H21" t="s">
        <v>43</v>
      </c>
      <c r="R21">
        <v>1</v>
      </c>
      <c r="S21">
        <v>0</v>
      </c>
      <c r="T21">
        <v>0</v>
      </c>
      <c r="U21">
        <v>0</v>
      </c>
      <c r="V21">
        <v>0</v>
      </c>
      <c r="W21">
        <v>1</v>
      </c>
      <c r="X21">
        <v>0</v>
      </c>
      <c r="Y21">
        <v>1</v>
      </c>
      <c r="Z21">
        <v>1</v>
      </c>
      <c r="AA21">
        <v>0</v>
      </c>
      <c r="AB21">
        <v>1</v>
      </c>
      <c r="AC21">
        <v>1</v>
      </c>
      <c r="AD21">
        <v>0</v>
      </c>
      <c r="AE21">
        <v>0</v>
      </c>
      <c r="AF21">
        <v>0</v>
      </c>
      <c r="AG21">
        <v>1</v>
      </c>
      <c r="AH21">
        <v>0</v>
      </c>
      <c r="AI21">
        <v>1</v>
      </c>
    </row>
    <row r="22" spans="1:37" x14ac:dyDescent="0.25">
      <c r="A22" t="str">
        <f>"18"</f>
        <v>18</v>
      </c>
      <c r="B22" t="str">
        <f t="shared" si="0"/>
        <v>201</v>
      </c>
      <c r="C22" t="str">
        <f t="shared" si="1"/>
        <v>1</v>
      </c>
      <c r="D22" t="str">
        <f>"10"</f>
        <v>10</v>
      </c>
      <c r="E22" t="str">
        <f>"201-1-10"</f>
        <v>201-1-10</v>
      </c>
      <c r="F22" t="s">
        <v>41</v>
      </c>
      <c r="G22" t="s">
        <v>42</v>
      </c>
      <c r="H22" t="s">
        <v>43</v>
      </c>
      <c r="R22">
        <v>0</v>
      </c>
      <c r="S22">
        <v>1</v>
      </c>
      <c r="T22">
        <v>0</v>
      </c>
      <c r="U22">
        <v>1</v>
      </c>
      <c r="V22">
        <v>1</v>
      </c>
      <c r="W22">
        <v>0</v>
      </c>
      <c r="X22">
        <v>1</v>
      </c>
      <c r="Y22">
        <v>0</v>
      </c>
      <c r="Z22">
        <v>0</v>
      </c>
      <c r="AA22">
        <v>0</v>
      </c>
      <c r="AB22">
        <v>1</v>
      </c>
      <c r="AC22">
        <v>0</v>
      </c>
      <c r="AD22">
        <v>0</v>
      </c>
      <c r="AE22">
        <v>1</v>
      </c>
      <c r="AF22">
        <v>0</v>
      </c>
      <c r="AG22">
        <v>1</v>
      </c>
      <c r="AH22">
        <v>0</v>
      </c>
      <c r="AI22">
        <v>1</v>
      </c>
    </row>
    <row r="23" spans="1:37" x14ac:dyDescent="0.25">
      <c r="A23" t="str">
        <f>"19"</f>
        <v>19</v>
      </c>
      <c r="B23" t="str">
        <f t="shared" si="0"/>
        <v>201</v>
      </c>
      <c r="C23" t="str">
        <f t="shared" si="1"/>
        <v>1</v>
      </c>
      <c r="D23" t="str">
        <f>"7"</f>
        <v>7</v>
      </c>
      <c r="E23" t="str">
        <f>"201-1-7"</f>
        <v>201-1-7</v>
      </c>
      <c r="F23" t="s">
        <v>41</v>
      </c>
      <c r="G23" t="s">
        <v>42</v>
      </c>
      <c r="H23" t="s">
        <v>43</v>
      </c>
      <c r="R23">
        <v>1</v>
      </c>
      <c r="S23">
        <v>0</v>
      </c>
      <c r="T23">
        <v>0</v>
      </c>
      <c r="U23">
        <v>0</v>
      </c>
      <c r="V23">
        <v>0</v>
      </c>
      <c r="W23">
        <v>1</v>
      </c>
      <c r="X23">
        <v>0</v>
      </c>
      <c r="Y23">
        <v>1</v>
      </c>
      <c r="Z23">
        <v>1</v>
      </c>
      <c r="AA23">
        <v>0</v>
      </c>
      <c r="AB23">
        <v>0</v>
      </c>
      <c r="AC23">
        <v>1</v>
      </c>
      <c r="AD23">
        <v>1</v>
      </c>
      <c r="AE23">
        <v>0</v>
      </c>
      <c r="AF23">
        <v>0</v>
      </c>
      <c r="AG23">
        <v>1</v>
      </c>
      <c r="AH23">
        <v>0</v>
      </c>
      <c r="AI23">
        <v>1</v>
      </c>
    </row>
    <row r="24" spans="1:37" x14ac:dyDescent="0.25">
      <c r="A24" t="str">
        <f>"20"</f>
        <v>20</v>
      </c>
      <c r="B24" t="str">
        <f t="shared" si="0"/>
        <v>201</v>
      </c>
      <c r="C24" t="str">
        <f t="shared" si="1"/>
        <v>1</v>
      </c>
      <c r="D24" t="str">
        <f>"3"</f>
        <v>3</v>
      </c>
      <c r="E24" t="str">
        <f>"201-1-3"</f>
        <v>201-1-3</v>
      </c>
      <c r="F24" t="s">
        <v>41</v>
      </c>
      <c r="G24" t="s">
        <v>42</v>
      </c>
      <c r="H24" t="s">
        <v>43</v>
      </c>
      <c r="R24">
        <v>1</v>
      </c>
      <c r="S24">
        <v>0</v>
      </c>
      <c r="T24">
        <v>1</v>
      </c>
      <c r="U24">
        <v>0</v>
      </c>
      <c r="V24">
        <v>0</v>
      </c>
      <c r="W24">
        <v>1</v>
      </c>
      <c r="X24">
        <v>0</v>
      </c>
      <c r="Y24">
        <v>1</v>
      </c>
      <c r="Z24">
        <v>0</v>
      </c>
      <c r="AA24">
        <v>0</v>
      </c>
      <c r="AB24">
        <v>1</v>
      </c>
      <c r="AC24">
        <v>1</v>
      </c>
      <c r="AD24">
        <v>0</v>
      </c>
      <c r="AE24">
        <v>0</v>
      </c>
      <c r="AF24">
        <v>0</v>
      </c>
      <c r="AG24">
        <v>1</v>
      </c>
      <c r="AH24">
        <v>1</v>
      </c>
      <c r="AI24">
        <v>0</v>
      </c>
    </row>
    <row r="25" spans="1:37" x14ac:dyDescent="0.25">
      <c r="A25" t="str">
        <f>"21"</f>
        <v>21</v>
      </c>
      <c r="B25" t="str">
        <f t="shared" si="0"/>
        <v>201</v>
      </c>
      <c r="C25" t="str">
        <f t="shared" si="1"/>
        <v>1</v>
      </c>
      <c r="D25" t="str">
        <f>"22"</f>
        <v>22</v>
      </c>
      <c r="E25" t="str">
        <f>"201-1-22"</f>
        <v>201-1-22</v>
      </c>
      <c r="F25" t="s">
        <v>41</v>
      </c>
      <c r="G25" t="s">
        <v>42</v>
      </c>
      <c r="H25" t="s">
        <v>43</v>
      </c>
      <c r="R25">
        <v>1</v>
      </c>
      <c r="S25">
        <v>0</v>
      </c>
      <c r="T25">
        <v>0</v>
      </c>
      <c r="U25">
        <v>0</v>
      </c>
      <c r="V25">
        <v>0</v>
      </c>
      <c r="W25">
        <v>1</v>
      </c>
      <c r="X25">
        <v>0</v>
      </c>
      <c r="Y25">
        <v>1</v>
      </c>
      <c r="Z25">
        <v>1</v>
      </c>
      <c r="AA25">
        <v>0</v>
      </c>
      <c r="AB25">
        <v>0</v>
      </c>
      <c r="AC25">
        <v>0</v>
      </c>
      <c r="AD25">
        <v>1</v>
      </c>
      <c r="AE25">
        <v>1</v>
      </c>
      <c r="AF25">
        <v>0</v>
      </c>
      <c r="AG25">
        <v>1</v>
      </c>
      <c r="AH25">
        <v>0</v>
      </c>
      <c r="AI25">
        <v>1</v>
      </c>
    </row>
    <row r="26" spans="1:37" x14ac:dyDescent="0.25">
      <c r="A26" t="str">
        <f>"22"</f>
        <v>22</v>
      </c>
      <c r="B26" t="str">
        <f t="shared" si="0"/>
        <v>201</v>
      </c>
      <c r="C26" t="str">
        <f t="shared" si="1"/>
        <v>1</v>
      </c>
      <c r="D26" t="str">
        <f>"21"</f>
        <v>21</v>
      </c>
      <c r="E26" t="str">
        <f>"201-1-21"</f>
        <v>201-1-21</v>
      </c>
      <c r="F26" t="s">
        <v>41</v>
      </c>
      <c r="G26" t="s">
        <v>42</v>
      </c>
      <c r="H26" t="s">
        <v>43</v>
      </c>
      <c r="R26">
        <v>0</v>
      </c>
      <c r="S26">
        <v>0</v>
      </c>
      <c r="T26">
        <v>0</v>
      </c>
      <c r="U26">
        <v>1</v>
      </c>
      <c r="V26">
        <v>1</v>
      </c>
      <c r="W26">
        <v>0</v>
      </c>
      <c r="X26">
        <v>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1</v>
      </c>
      <c r="AF26">
        <v>1</v>
      </c>
      <c r="AG26">
        <v>0</v>
      </c>
      <c r="AH26">
        <v>1</v>
      </c>
      <c r="AI26">
        <v>0</v>
      </c>
    </row>
    <row r="27" spans="1:37" x14ac:dyDescent="0.25">
      <c r="A27" t="str">
        <f>"23"</f>
        <v>23</v>
      </c>
      <c r="B27" t="str">
        <f t="shared" si="0"/>
        <v>201</v>
      </c>
      <c r="C27" t="str">
        <f t="shared" si="1"/>
        <v>1</v>
      </c>
      <c r="D27" t="str">
        <f>"20"</f>
        <v>20</v>
      </c>
      <c r="E27" t="str">
        <f>"201-1-20"</f>
        <v>201-1-20</v>
      </c>
      <c r="F27" t="s">
        <v>41</v>
      </c>
      <c r="G27" t="s">
        <v>42</v>
      </c>
      <c r="H27" t="s">
        <v>43</v>
      </c>
      <c r="R27">
        <v>0</v>
      </c>
      <c r="S27">
        <v>0</v>
      </c>
      <c r="T27">
        <v>0</v>
      </c>
      <c r="U27">
        <v>1</v>
      </c>
      <c r="V27">
        <v>1</v>
      </c>
      <c r="W27">
        <v>0</v>
      </c>
      <c r="X27">
        <v>1</v>
      </c>
      <c r="Y27">
        <v>0</v>
      </c>
      <c r="Z27">
        <v>0</v>
      </c>
      <c r="AA27">
        <v>0</v>
      </c>
      <c r="AB27">
        <v>1</v>
      </c>
      <c r="AC27">
        <v>0</v>
      </c>
      <c r="AD27">
        <v>0</v>
      </c>
      <c r="AE27">
        <v>1</v>
      </c>
      <c r="AF27">
        <v>1</v>
      </c>
      <c r="AG27">
        <v>0</v>
      </c>
      <c r="AH27">
        <v>1</v>
      </c>
      <c r="AI27">
        <v>0</v>
      </c>
    </row>
    <row r="28" spans="1:37" x14ac:dyDescent="0.25">
      <c r="A28" t="str">
        <f>"24"</f>
        <v>24</v>
      </c>
      <c r="B28" t="str">
        <f t="shared" si="0"/>
        <v>201</v>
      </c>
      <c r="C28" t="str">
        <f t="shared" si="1"/>
        <v>1</v>
      </c>
      <c r="D28" t="str">
        <f>"11"</f>
        <v>11</v>
      </c>
      <c r="E28" t="str">
        <f>"201-1-11"</f>
        <v>201-1-11</v>
      </c>
      <c r="F28" t="s">
        <v>41</v>
      </c>
      <c r="G28" t="s">
        <v>44</v>
      </c>
      <c r="H28" t="s">
        <v>45</v>
      </c>
      <c r="I28">
        <v>0</v>
      </c>
      <c r="J28">
        <v>0</v>
      </c>
      <c r="K28">
        <v>1</v>
      </c>
      <c r="L28">
        <v>1</v>
      </c>
      <c r="M28">
        <v>1</v>
      </c>
      <c r="N28">
        <v>1</v>
      </c>
      <c r="O28">
        <v>1</v>
      </c>
      <c r="P28">
        <v>0</v>
      </c>
      <c r="Q28">
        <v>0</v>
      </c>
      <c r="AF28">
        <v>0</v>
      </c>
      <c r="AG28">
        <v>1</v>
      </c>
      <c r="AH28">
        <v>0</v>
      </c>
      <c r="AI28">
        <v>1</v>
      </c>
      <c r="AJ28">
        <v>1</v>
      </c>
      <c r="AK28">
        <v>0</v>
      </c>
    </row>
    <row r="29" spans="1:37" x14ac:dyDescent="0.25">
      <c r="A29" t="str">
        <f>"25"</f>
        <v>25</v>
      </c>
      <c r="B29" t="str">
        <f t="shared" si="0"/>
        <v>201</v>
      </c>
      <c r="C29" t="str">
        <f t="shared" si="1"/>
        <v>1</v>
      </c>
      <c r="D29" t="str">
        <f>"4"</f>
        <v>4</v>
      </c>
      <c r="E29" t="str">
        <f>"201-1-4"</f>
        <v>201-1-4</v>
      </c>
      <c r="F29" t="s">
        <v>41</v>
      </c>
      <c r="G29" t="s">
        <v>42</v>
      </c>
      <c r="H29" t="s">
        <v>43</v>
      </c>
      <c r="R29">
        <v>0</v>
      </c>
      <c r="S29">
        <v>0</v>
      </c>
      <c r="T29">
        <v>1</v>
      </c>
      <c r="U29">
        <v>0</v>
      </c>
      <c r="V29">
        <v>0</v>
      </c>
      <c r="W29">
        <v>1</v>
      </c>
      <c r="X29">
        <v>0</v>
      </c>
      <c r="Y29">
        <v>1</v>
      </c>
      <c r="Z29">
        <v>1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1</v>
      </c>
      <c r="AH29">
        <v>1</v>
      </c>
      <c r="AI29">
        <v>0</v>
      </c>
    </row>
    <row r="30" spans="1:37" x14ac:dyDescent="0.25">
      <c r="A30" t="str">
        <f>"26"</f>
        <v>26</v>
      </c>
      <c r="B30" t="str">
        <f t="shared" si="0"/>
        <v>201</v>
      </c>
      <c r="C30" t="str">
        <f t="shared" ref="C30:C54" si="2">"2"</f>
        <v>2</v>
      </c>
      <c r="D30" t="str">
        <f>"25"</f>
        <v>25</v>
      </c>
      <c r="E30" t="str">
        <f>"201-2-25"</f>
        <v>201-2-25</v>
      </c>
      <c r="F30" t="s">
        <v>41</v>
      </c>
      <c r="G30" t="s">
        <v>42</v>
      </c>
      <c r="H30" t="s">
        <v>43</v>
      </c>
      <c r="R30">
        <v>1</v>
      </c>
      <c r="S30">
        <v>0</v>
      </c>
      <c r="T30">
        <v>0</v>
      </c>
      <c r="U30">
        <v>0</v>
      </c>
      <c r="V30">
        <v>0</v>
      </c>
      <c r="W30">
        <v>1</v>
      </c>
      <c r="X30">
        <v>0</v>
      </c>
      <c r="Y30">
        <v>0</v>
      </c>
      <c r="Z30">
        <v>1</v>
      </c>
      <c r="AA30">
        <v>1</v>
      </c>
      <c r="AB30">
        <v>1</v>
      </c>
      <c r="AC30">
        <v>0</v>
      </c>
      <c r="AD30">
        <v>1</v>
      </c>
      <c r="AE30">
        <v>0</v>
      </c>
      <c r="AF30">
        <v>1</v>
      </c>
      <c r="AG30">
        <v>0</v>
      </c>
      <c r="AH30">
        <v>1</v>
      </c>
      <c r="AI30">
        <v>0</v>
      </c>
    </row>
    <row r="31" spans="1:37" x14ac:dyDescent="0.25">
      <c r="A31" t="str">
        <f>"27"</f>
        <v>27</v>
      </c>
      <c r="B31" t="str">
        <f t="shared" si="0"/>
        <v>201</v>
      </c>
      <c r="C31" t="str">
        <f t="shared" si="2"/>
        <v>2</v>
      </c>
      <c r="D31" t="str">
        <f>"18"</f>
        <v>18</v>
      </c>
      <c r="E31" t="str">
        <f>"201-2-18"</f>
        <v>201-2-18</v>
      </c>
      <c r="F31" t="s">
        <v>41</v>
      </c>
      <c r="G31" t="s">
        <v>42</v>
      </c>
      <c r="H31" t="s">
        <v>43</v>
      </c>
      <c r="R31">
        <v>1</v>
      </c>
      <c r="S31">
        <v>1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1</v>
      </c>
      <c r="AA31">
        <v>1</v>
      </c>
      <c r="AB31">
        <v>0</v>
      </c>
      <c r="AC31">
        <v>1</v>
      </c>
      <c r="AD31">
        <v>0</v>
      </c>
      <c r="AE31">
        <v>1</v>
      </c>
      <c r="AF31">
        <v>1</v>
      </c>
      <c r="AG31">
        <v>0</v>
      </c>
      <c r="AH31">
        <v>0</v>
      </c>
      <c r="AI31">
        <v>1</v>
      </c>
    </row>
    <row r="32" spans="1:37" x14ac:dyDescent="0.25">
      <c r="A32" t="str">
        <f>"28"</f>
        <v>28</v>
      </c>
      <c r="B32" t="str">
        <f t="shared" si="0"/>
        <v>201</v>
      </c>
      <c r="C32" t="str">
        <f t="shared" si="2"/>
        <v>2</v>
      </c>
      <c r="D32" t="str">
        <f>"17"</f>
        <v>17</v>
      </c>
      <c r="E32" t="str">
        <f>"201-2-17"</f>
        <v>201-2-17</v>
      </c>
      <c r="F32" t="s">
        <v>41</v>
      </c>
      <c r="G32" t="s">
        <v>42</v>
      </c>
      <c r="H32" t="s">
        <v>43</v>
      </c>
      <c r="R32">
        <v>0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v>1</v>
      </c>
      <c r="AA32">
        <v>1</v>
      </c>
      <c r="AB32">
        <v>1</v>
      </c>
      <c r="AC32">
        <v>0</v>
      </c>
      <c r="AD32">
        <v>0</v>
      </c>
      <c r="AE32">
        <v>0</v>
      </c>
      <c r="AF32">
        <v>0</v>
      </c>
      <c r="AG32">
        <v>1</v>
      </c>
      <c r="AH32">
        <v>0</v>
      </c>
      <c r="AI32">
        <v>1</v>
      </c>
    </row>
    <row r="33" spans="1:37" x14ac:dyDescent="0.25">
      <c r="A33" t="str">
        <f>"29"</f>
        <v>29</v>
      </c>
      <c r="B33" t="str">
        <f t="shared" si="0"/>
        <v>201</v>
      </c>
      <c r="C33" t="str">
        <f t="shared" si="2"/>
        <v>2</v>
      </c>
      <c r="D33" t="str">
        <f>"5"</f>
        <v>5</v>
      </c>
      <c r="E33" t="str">
        <f>"201-2-5"</f>
        <v>201-2-5</v>
      </c>
      <c r="F33" t="s">
        <v>41</v>
      </c>
      <c r="G33" t="s">
        <v>42</v>
      </c>
      <c r="H33" t="s">
        <v>43</v>
      </c>
      <c r="R33">
        <v>1</v>
      </c>
      <c r="S33">
        <v>0</v>
      </c>
      <c r="T33">
        <v>1</v>
      </c>
      <c r="U33">
        <v>0</v>
      </c>
      <c r="V33">
        <v>0</v>
      </c>
      <c r="W33">
        <v>1</v>
      </c>
      <c r="X33">
        <v>0</v>
      </c>
      <c r="Y33">
        <v>0</v>
      </c>
      <c r="Z33">
        <v>1</v>
      </c>
      <c r="AA33">
        <v>0</v>
      </c>
      <c r="AB33">
        <v>1</v>
      </c>
      <c r="AC33">
        <v>0</v>
      </c>
      <c r="AD33">
        <v>1</v>
      </c>
      <c r="AE33">
        <v>0</v>
      </c>
      <c r="AF33">
        <v>0</v>
      </c>
      <c r="AG33">
        <v>1</v>
      </c>
      <c r="AH33">
        <v>0</v>
      </c>
      <c r="AI33">
        <v>1</v>
      </c>
    </row>
    <row r="34" spans="1:37" x14ac:dyDescent="0.25">
      <c r="A34" t="str">
        <f>"30"</f>
        <v>30</v>
      </c>
      <c r="B34" t="str">
        <f t="shared" si="0"/>
        <v>201</v>
      </c>
      <c r="C34" t="str">
        <f t="shared" si="2"/>
        <v>2</v>
      </c>
      <c r="D34" t="str">
        <f>"2"</f>
        <v>2</v>
      </c>
      <c r="E34" t="str">
        <f>"201-2-2"</f>
        <v>201-2-2</v>
      </c>
      <c r="F34" t="s">
        <v>41</v>
      </c>
      <c r="G34" t="s">
        <v>44</v>
      </c>
      <c r="H34" t="s">
        <v>45</v>
      </c>
      <c r="I34">
        <v>1</v>
      </c>
      <c r="J34">
        <v>1</v>
      </c>
      <c r="K34">
        <v>0</v>
      </c>
      <c r="L34">
        <v>0</v>
      </c>
      <c r="M34">
        <v>0</v>
      </c>
      <c r="N34">
        <v>1</v>
      </c>
      <c r="O34">
        <v>1</v>
      </c>
      <c r="P34">
        <v>1</v>
      </c>
      <c r="Q34">
        <v>0</v>
      </c>
      <c r="AF34">
        <v>0</v>
      </c>
      <c r="AG34">
        <v>1</v>
      </c>
      <c r="AH34">
        <v>1</v>
      </c>
      <c r="AI34">
        <v>0</v>
      </c>
      <c r="AJ34">
        <v>0</v>
      </c>
      <c r="AK34">
        <v>0</v>
      </c>
    </row>
    <row r="35" spans="1:37" x14ac:dyDescent="0.25">
      <c r="A35" t="str">
        <f>"31"</f>
        <v>31</v>
      </c>
      <c r="B35" t="str">
        <f t="shared" si="0"/>
        <v>201</v>
      </c>
      <c r="C35" t="str">
        <f t="shared" si="2"/>
        <v>2</v>
      </c>
      <c r="D35" t="str">
        <f>"22"</f>
        <v>22</v>
      </c>
      <c r="E35" t="str">
        <f>"201-2-22"</f>
        <v>201-2-22</v>
      </c>
      <c r="F35" t="s">
        <v>41</v>
      </c>
      <c r="G35" t="s">
        <v>42</v>
      </c>
      <c r="H35" t="s">
        <v>43</v>
      </c>
      <c r="R35">
        <v>1</v>
      </c>
      <c r="S35">
        <v>0</v>
      </c>
      <c r="T35">
        <v>0</v>
      </c>
      <c r="U35">
        <v>0</v>
      </c>
      <c r="V35">
        <v>0</v>
      </c>
      <c r="W35">
        <v>1</v>
      </c>
      <c r="X35">
        <v>0</v>
      </c>
      <c r="Y35">
        <v>1</v>
      </c>
      <c r="Z35">
        <v>1</v>
      </c>
      <c r="AA35">
        <v>0</v>
      </c>
      <c r="AB35">
        <v>0</v>
      </c>
      <c r="AC35">
        <v>1</v>
      </c>
      <c r="AD35">
        <v>1</v>
      </c>
      <c r="AE35">
        <v>0</v>
      </c>
      <c r="AF35">
        <v>0</v>
      </c>
      <c r="AG35">
        <v>1</v>
      </c>
      <c r="AH35">
        <v>0</v>
      </c>
      <c r="AI35">
        <v>1</v>
      </c>
    </row>
    <row r="36" spans="1:37" x14ac:dyDescent="0.25">
      <c r="A36" t="str">
        <f>"32"</f>
        <v>32</v>
      </c>
      <c r="B36" t="str">
        <f t="shared" si="0"/>
        <v>201</v>
      </c>
      <c r="C36" t="str">
        <f t="shared" si="2"/>
        <v>2</v>
      </c>
      <c r="D36" t="str">
        <f>"21"</f>
        <v>21</v>
      </c>
      <c r="E36" t="str">
        <f>"201-2-21"</f>
        <v>201-2-21</v>
      </c>
      <c r="F36" t="s">
        <v>41</v>
      </c>
      <c r="G36" t="s">
        <v>42</v>
      </c>
      <c r="H36" t="s">
        <v>43</v>
      </c>
      <c r="R36">
        <v>1</v>
      </c>
      <c r="S36">
        <v>0</v>
      </c>
      <c r="T36">
        <v>0</v>
      </c>
      <c r="U36">
        <v>0</v>
      </c>
      <c r="V36">
        <v>0</v>
      </c>
      <c r="W36">
        <v>1</v>
      </c>
      <c r="X36">
        <v>0</v>
      </c>
      <c r="Y36">
        <v>1</v>
      </c>
      <c r="Z36">
        <v>1</v>
      </c>
      <c r="AA36">
        <v>0</v>
      </c>
      <c r="AB36">
        <v>0</v>
      </c>
      <c r="AC36">
        <v>1</v>
      </c>
      <c r="AD36">
        <v>1</v>
      </c>
      <c r="AE36">
        <v>0</v>
      </c>
      <c r="AF36">
        <v>0</v>
      </c>
      <c r="AG36">
        <v>1</v>
      </c>
      <c r="AH36">
        <v>0</v>
      </c>
      <c r="AI36">
        <v>1</v>
      </c>
    </row>
    <row r="37" spans="1:37" x14ac:dyDescent="0.25">
      <c r="A37" t="str">
        <f>"33"</f>
        <v>33</v>
      </c>
      <c r="B37" t="str">
        <f t="shared" si="0"/>
        <v>201</v>
      </c>
      <c r="C37" t="str">
        <f t="shared" si="2"/>
        <v>2</v>
      </c>
      <c r="D37" t="str">
        <f>"13"</f>
        <v>13</v>
      </c>
      <c r="E37" t="str">
        <f>"201-2-13"</f>
        <v>201-2-13</v>
      </c>
      <c r="F37" t="s">
        <v>41</v>
      </c>
      <c r="G37" t="s">
        <v>42</v>
      </c>
      <c r="H37" t="s">
        <v>43</v>
      </c>
      <c r="R37">
        <v>0</v>
      </c>
      <c r="S37">
        <v>0</v>
      </c>
      <c r="T37">
        <v>1</v>
      </c>
      <c r="U37">
        <v>0</v>
      </c>
      <c r="V37">
        <v>1</v>
      </c>
      <c r="W37">
        <v>1</v>
      </c>
      <c r="X37">
        <v>0</v>
      </c>
      <c r="Y37">
        <v>0</v>
      </c>
      <c r="Z37">
        <v>0</v>
      </c>
      <c r="AA37">
        <v>1</v>
      </c>
      <c r="AB37">
        <v>1</v>
      </c>
      <c r="AC37">
        <v>1</v>
      </c>
      <c r="AD37">
        <v>0</v>
      </c>
      <c r="AE37">
        <v>0</v>
      </c>
      <c r="AF37">
        <v>0</v>
      </c>
      <c r="AG37">
        <v>1</v>
      </c>
      <c r="AH37">
        <v>1</v>
      </c>
      <c r="AI37">
        <v>0</v>
      </c>
    </row>
    <row r="38" spans="1:37" x14ac:dyDescent="0.25">
      <c r="A38" t="str">
        <f>"34"</f>
        <v>34</v>
      </c>
      <c r="B38" t="str">
        <f t="shared" si="0"/>
        <v>201</v>
      </c>
      <c r="C38" t="str">
        <f t="shared" si="2"/>
        <v>2</v>
      </c>
      <c r="D38" t="str">
        <f>"12"</f>
        <v>12</v>
      </c>
      <c r="E38" t="str">
        <f>"201-2-12"</f>
        <v>201-2-12</v>
      </c>
      <c r="F38" t="s">
        <v>41</v>
      </c>
      <c r="G38" t="s">
        <v>42</v>
      </c>
      <c r="H38" t="s">
        <v>43</v>
      </c>
      <c r="R38">
        <v>0</v>
      </c>
      <c r="S38">
        <v>1</v>
      </c>
      <c r="T38">
        <v>0</v>
      </c>
      <c r="U38">
        <v>0</v>
      </c>
      <c r="V38">
        <v>0</v>
      </c>
      <c r="W38">
        <v>1</v>
      </c>
      <c r="X38">
        <v>1</v>
      </c>
      <c r="Y38">
        <v>0</v>
      </c>
      <c r="Z38">
        <v>0</v>
      </c>
      <c r="AA38">
        <v>1</v>
      </c>
      <c r="AB38">
        <v>1</v>
      </c>
      <c r="AC38">
        <v>0</v>
      </c>
      <c r="AD38">
        <v>1</v>
      </c>
      <c r="AE38">
        <v>0</v>
      </c>
      <c r="AF38">
        <v>0</v>
      </c>
      <c r="AG38">
        <v>1</v>
      </c>
      <c r="AH38">
        <v>0</v>
      </c>
      <c r="AI38">
        <v>1</v>
      </c>
    </row>
    <row r="39" spans="1:37" x14ac:dyDescent="0.25">
      <c r="A39" t="str">
        <f>"35"</f>
        <v>35</v>
      </c>
      <c r="B39" t="str">
        <f t="shared" si="0"/>
        <v>201</v>
      </c>
      <c r="C39" t="str">
        <f t="shared" si="2"/>
        <v>2</v>
      </c>
      <c r="D39" t="str">
        <f>"10"</f>
        <v>10</v>
      </c>
      <c r="E39" t="str">
        <f>"201-2-10"</f>
        <v>201-2-10</v>
      </c>
      <c r="F39" t="s">
        <v>41</v>
      </c>
      <c r="G39" t="s">
        <v>42</v>
      </c>
      <c r="H39" t="s">
        <v>43</v>
      </c>
      <c r="R39">
        <v>1</v>
      </c>
      <c r="S39">
        <v>0</v>
      </c>
      <c r="T39">
        <v>0</v>
      </c>
      <c r="U39">
        <v>0</v>
      </c>
      <c r="V39">
        <v>0</v>
      </c>
      <c r="W39">
        <v>1</v>
      </c>
      <c r="X39">
        <v>0</v>
      </c>
      <c r="Y39">
        <v>1</v>
      </c>
      <c r="Z39">
        <v>1</v>
      </c>
      <c r="AA39">
        <v>0</v>
      </c>
      <c r="AB39">
        <v>1</v>
      </c>
      <c r="AC39">
        <v>1</v>
      </c>
      <c r="AD39">
        <v>0</v>
      </c>
      <c r="AE39">
        <v>0</v>
      </c>
      <c r="AF39">
        <v>0</v>
      </c>
      <c r="AG39">
        <v>1</v>
      </c>
      <c r="AH39">
        <v>1</v>
      </c>
      <c r="AI39">
        <v>0</v>
      </c>
    </row>
    <row r="40" spans="1:37" x14ac:dyDescent="0.25">
      <c r="A40" t="str">
        <f>"36"</f>
        <v>36</v>
      </c>
      <c r="B40" t="str">
        <f t="shared" si="0"/>
        <v>201</v>
      </c>
      <c r="C40" t="str">
        <f t="shared" si="2"/>
        <v>2</v>
      </c>
      <c r="D40" t="str">
        <f>"6"</f>
        <v>6</v>
      </c>
      <c r="E40" t="str">
        <f>"201-2-6"</f>
        <v>201-2-6</v>
      </c>
      <c r="F40" t="s">
        <v>41</v>
      </c>
      <c r="G40" t="s">
        <v>42</v>
      </c>
      <c r="H40" t="s">
        <v>43</v>
      </c>
      <c r="R40">
        <v>1</v>
      </c>
      <c r="S40">
        <v>1</v>
      </c>
      <c r="T40">
        <v>0</v>
      </c>
      <c r="U40">
        <v>0</v>
      </c>
      <c r="V40">
        <v>1</v>
      </c>
      <c r="W40">
        <v>0</v>
      </c>
      <c r="X40">
        <v>1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1</v>
      </c>
      <c r="AF40">
        <v>0</v>
      </c>
      <c r="AG40">
        <v>1</v>
      </c>
      <c r="AH40">
        <v>0</v>
      </c>
      <c r="AI40">
        <v>1</v>
      </c>
    </row>
    <row r="41" spans="1:37" x14ac:dyDescent="0.25">
      <c r="A41" t="str">
        <f>"37"</f>
        <v>37</v>
      </c>
      <c r="B41" t="str">
        <f t="shared" si="0"/>
        <v>201</v>
      </c>
      <c r="C41" t="str">
        <f t="shared" si="2"/>
        <v>2</v>
      </c>
      <c r="D41" t="str">
        <f>"3"</f>
        <v>3</v>
      </c>
      <c r="E41" t="str">
        <f>"201-2-3"</f>
        <v>201-2-3</v>
      </c>
      <c r="F41" t="s">
        <v>41</v>
      </c>
      <c r="G41" t="s">
        <v>42</v>
      </c>
      <c r="H41" t="s">
        <v>43</v>
      </c>
      <c r="R41">
        <v>0</v>
      </c>
      <c r="S41">
        <v>0</v>
      </c>
      <c r="T41">
        <v>1</v>
      </c>
      <c r="U41">
        <v>0</v>
      </c>
      <c r="V41">
        <v>0</v>
      </c>
      <c r="W41">
        <v>1</v>
      </c>
      <c r="X41">
        <v>0</v>
      </c>
      <c r="Y41">
        <v>1</v>
      </c>
      <c r="Z41">
        <v>1</v>
      </c>
      <c r="AA41">
        <v>0</v>
      </c>
      <c r="AB41">
        <v>0</v>
      </c>
      <c r="AC41">
        <v>1</v>
      </c>
      <c r="AD41">
        <v>1</v>
      </c>
      <c r="AE41">
        <v>0</v>
      </c>
      <c r="AF41">
        <v>1</v>
      </c>
      <c r="AG41">
        <v>0</v>
      </c>
      <c r="AH41">
        <v>1</v>
      </c>
      <c r="AI41">
        <v>0</v>
      </c>
    </row>
    <row r="42" spans="1:37" x14ac:dyDescent="0.25">
      <c r="A42" t="str">
        <f>"38"</f>
        <v>38</v>
      </c>
      <c r="B42" t="str">
        <f t="shared" si="0"/>
        <v>201</v>
      </c>
      <c r="C42" t="str">
        <f t="shared" si="2"/>
        <v>2</v>
      </c>
      <c r="D42" t="str">
        <f>"24"</f>
        <v>24</v>
      </c>
      <c r="E42" t="str">
        <f>"201-2-24"</f>
        <v>201-2-24</v>
      </c>
      <c r="F42" t="s">
        <v>41</v>
      </c>
      <c r="G42" t="s">
        <v>42</v>
      </c>
      <c r="H42" t="s">
        <v>43</v>
      </c>
      <c r="R42">
        <v>1</v>
      </c>
      <c r="S42">
        <v>0</v>
      </c>
      <c r="T42">
        <v>0</v>
      </c>
      <c r="U42">
        <v>0</v>
      </c>
      <c r="V42">
        <v>0</v>
      </c>
      <c r="W42">
        <v>1</v>
      </c>
      <c r="X42">
        <v>0</v>
      </c>
      <c r="Y42">
        <v>0</v>
      </c>
      <c r="Z42">
        <v>1</v>
      </c>
      <c r="AA42">
        <v>1</v>
      </c>
      <c r="AB42">
        <v>1</v>
      </c>
      <c r="AC42">
        <v>0</v>
      </c>
      <c r="AD42">
        <v>1</v>
      </c>
      <c r="AE42">
        <v>0</v>
      </c>
      <c r="AF42">
        <v>1</v>
      </c>
      <c r="AG42">
        <v>0</v>
      </c>
      <c r="AH42">
        <v>1</v>
      </c>
      <c r="AI42">
        <v>0</v>
      </c>
    </row>
    <row r="43" spans="1:37" x14ac:dyDescent="0.25">
      <c r="A43" t="str">
        <f>"39"</f>
        <v>39</v>
      </c>
      <c r="B43" t="str">
        <f t="shared" si="0"/>
        <v>201</v>
      </c>
      <c r="C43" t="str">
        <f t="shared" si="2"/>
        <v>2</v>
      </c>
      <c r="D43" t="str">
        <f>"23"</f>
        <v>23</v>
      </c>
      <c r="E43" t="str">
        <f>"201-2-23"</f>
        <v>201-2-23</v>
      </c>
      <c r="F43" t="s">
        <v>41</v>
      </c>
      <c r="G43" t="s">
        <v>42</v>
      </c>
      <c r="H43" t="s">
        <v>43</v>
      </c>
      <c r="R43">
        <v>1</v>
      </c>
      <c r="S43">
        <v>0</v>
      </c>
      <c r="T43">
        <v>0</v>
      </c>
      <c r="U43">
        <v>0</v>
      </c>
      <c r="V43">
        <v>0</v>
      </c>
      <c r="W43">
        <v>1</v>
      </c>
      <c r="X43">
        <v>0</v>
      </c>
      <c r="Y43">
        <v>0</v>
      </c>
      <c r="Z43">
        <v>1</v>
      </c>
      <c r="AA43">
        <v>1</v>
      </c>
      <c r="AB43">
        <v>1</v>
      </c>
      <c r="AC43">
        <v>0</v>
      </c>
      <c r="AD43">
        <v>1</v>
      </c>
      <c r="AE43">
        <v>0</v>
      </c>
      <c r="AF43">
        <v>1</v>
      </c>
      <c r="AG43">
        <v>0</v>
      </c>
      <c r="AH43">
        <v>1</v>
      </c>
      <c r="AI43">
        <v>0</v>
      </c>
    </row>
    <row r="44" spans="1:37" x14ac:dyDescent="0.25">
      <c r="A44" t="str">
        <f>"40"</f>
        <v>40</v>
      </c>
      <c r="B44" t="str">
        <f t="shared" si="0"/>
        <v>201</v>
      </c>
      <c r="C44" t="str">
        <f t="shared" si="2"/>
        <v>2</v>
      </c>
      <c r="D44" t="str">
        <f>"16"</f>
        <v>16</v>
      </c>
      <c r="E44" t="str">
        <f>"201-2-16"</f>
        <v>201-2-16</v>
      </c>
      <c r="F44" t="s">
        <v>41</v>
      </c>
      <c r="G44" t="s">
        <v>42</v>
      </c>
      <c r="H44" t="s">
        <v>43</v>
      </c>
      <c r="R44">
        <v>0</v>
      </c>
      <c r="S44">
        <v>0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1</v>
      </c>
      <c r="AB44">
        <v>1</v>
      </c>
      <c r="AC44">
        <v>0</v>
      </c>
      <c r="AD44">
        <v>0</v>
      </c>
      <c r="AE44">
        <v>0</v>
      </c>
      <c r="AF44">
        <v>0</v>
      </c>
      <c r="AG44">
        <v>1</v>
      </c>
      <c r="AH44">
        <v>0</v>
      </c>
      <c r="AI44">
        <v>1</v>
      </c>
    </row>
    <row r="45" spans="1:37" x14ac:dyDescent="0.25">
      <c r="A45" t="str">
        <f>"41"</f>
        <v>41</v>
      </c>
      <c r="B45" t="str">
        <f t="shared" si="0"/>
        <v>201</v>
      </c>
      <c r="C45" t="str">
        <f t="shared" si="2"/>
        <v>2</v>
      </c>
      <c r="D45" t="str">
        <f>"15"</f>
        <v>15</v>
      </c>
      <c r="E45" t="str">
        <f>"201-2-15"</f>
        <v>201-2-15</v>
      </c>
      <c r="F45" t="s">
        <v>41</v>
      </c>
      <c r="G45" t="s">
        <v>42</v>
      </c>
      <c r="H45" t="s">
        <v>43</v>
      </c>
      <c r="R45">
        <v>1</v>
      </c>
      <c r="S45">
        <v>0</v>
      </c>
      <c r="T45">
        <v>0</v>
      </c>
      <c r="U45">
        <v>0</v>
      </c>
      <c r="V45">
        <v>0</v>
      </c>
      <c r="W45">
        <v>1</v>
      </c>
      <c r="X45">
        <v>0</v>
      </c>
      <c r="Y45">
        <v>1</v>
      </c>
      <c r="Z45">
        <v>1</v>
      </c>
      <c r="AA45">
        <v>0</v>
      </c>
      <c r="AB45">
        <v>1</v>
      </c>
      <c r="AC45">
        <v>1</v>
      </c>
      <c r="AD45">
        <v>0</v>
      </c>
      <c r="AE45">
        <v>0</v>
      </c>
      <c r="AF45">
        <v>0</v>
      </c>
      <c r="AG45">
        <v>1</v>
      </c>
      <c r="AH45">
        <v>1</v>
      </c>
      <c r="AI45">
        <v>0</v>
      </c>
    </row>
    <row r="46" spans="1:37" x14ac:dyDescent="0.25">
      <c r="A46" t="str">
        <f>"42"</f>
        <v>42</v>
      </c>
      <c r="B46" t="str">
        <f t="shared" si="0"/>
        <v>201</v>
      </c>
      <c r="C46" t="str">
        <f t="shared" si="2"/>
        <v>2</v>
      </c>
      <c r="D46" t="str">
        <f>"11"</f>
        <v>11</v>
      </c>
      <c r="E46" t="str">
        <f>"201-2-11"</f>
        <v>201-2-11</v>
      </c>
      <c r="F46" t="s">
        <v>41</v>
      </c>
      <c r="G46" t="s">
        <v>42</v>
      </c>
      <c r="H46" t="s">
        <v>43</v>
      </c>
      <c r="R46">
        <v>0</v>
      </c>
      <c r="S46">
        <v>0</v>
      </c>
      <c r="T46">
        <v>0</v>
      </c>
      <c r="U46">
        <v>1</v>
      </c>
      <c r="V46">
        <v>0</v>
      </c>
      <c r="W46">
        <v>0</v>
      </c>
      <c r="X46">
        <v>1</v>
      </c>
      <c r="Y46">
        <v>0</v>
      </c>
      <c r="Z46">
        <v>1</v>
      </c>
      <c r="AA46">
        <v>1</v>
      </c>
      <c r="AB46">
        <v>1</v>
      </c>
      <c r="AC46">
        <v>0</v>
      </c>
      <c r="AD46">
        <v>0</v>
      </c>
      <c r="AE46">
        <v>1</v>
      </c>
      <c r="AF46">
        <v>0</v>
      </c>
      <c r="AG46">
        <v>1</v>
      </c>
      <c r="AH46">
        <v>1</v>
      </c>
      <c r="AI46">
        <v>0</v>
      </c>
    </row>
    <row r="47" spans="1:37" x14ac:dyDescent="0.25">
      <c r="A47" t="str">
        <f>"43"</f>
        <v>43</v>
      </c>
      <c r="B47" t="str">
        <f t="shared" si="0"/>
        <v>201</v>
      </c>
      <c r="C47" t="str">
        <f t="shared" si="2"/>
        <v>2</v>
      </c>
      <c r="D47" t="str">
        <f>"7"</f>
        <v>7</v>
      </c>
      <c r="E47" t="str">
        <f>"201-2-7"</f>
        <v>201-2-7</v>
      </c>
      <c r="F47" t="s">
        <v>41</v>
      </c>
      <c r="G47" t="s">
        <v>42</v>
      </c>
      <c r="H47" t="s">
        <v>43</v>
      </c>
      <c r="R47">
        <v>1</v>
      </c>
      <c r="S47">
        <v>0</v>
      </c>
      <c r="T47">
        <v>0</v>
      </c>
      <c r="U47">
        <v>0</v>
      </c>
      <c r="V47">
        <v>0</v>
      </c>
      <c r="W47">
        <v>1</v>
      </c>
      <c r="X47">
        <v>0</v>
      </c>
      <c r="Y47">
        <v>0</v>
      </c>
      <c r="Z47">
        <v>1</v>
      </c>
      <c r="AA47">
        <v>1</v>
      </c>
      <c r="AB47">
        <v>1</v>
      </c>
      <c r="AC47">
        <v>0</v>
      </c>
      <c r="AD47">
        <v>1</v>
      </c>
      <c r="AE47">
        <v>0</v>
      </c>
      <c r="AF47">
        <v>1</v>
      </c>
      <c r="AG47">
        <v>0</v>
      </c>
      <c r="AH47">
        <v>1</v>
      </c>
      <c r="AI47">
        <v>0</v>
      </c>
    </row>
    <row r="48" spans="1:37" x14ac:dyDescent="0.25">
      <c r="A48" t="str">
        <f>"44"</f>
        <v>44</v>
      </c>
      <c r="B48" t="str">
        <f t="shared" si="0"/>
        <v>201</v>
      </c>
      <c r="C48" t="str">
        <f t="shared" si="2"/>
        <v>2</v>
      </c>
      <c r="D48" t="str">
        <f>"1"</f>
        <v>1</v>
      </c>
      <c r="E48" t="str">
        <f>"201-2-1"</f>
        <v>201-2-1</v>
      </c>
      <c r="F48" t="s">
        <v>41</v>
      </c>
      <c r="G48" t="s">
        <v>42</v>
      </c>
      <c r="H48" t="s">
        <v>43</v>
      </c>
      <c r="R48">
        <v>1</v>
      </c>
      <c r="S48">
        <v>0</v>
      </c>
      <c r="T48">
        <v>0</v>
      </c>
      <c r="U48">
        <v>0</v>
      </c>
      <c r="V48">
        <v>0</v>
      </c>
      <c r="W48">
        <v>1</v>
      </c>
      <c r="X48">
        <v>0</v>
      </c>
      <c r="Y48">
        <v>1</v>
      </c>
      <c r="Z48">
        <v>1</v>
      </c>
      <c r="AA48">
        <v>0</v>
      </c>
      <c r="AB48">
        <v>1</v>
      </c>
      <c r="AC48">
        <v>1</v>
      </c>
      <c r="AD48">
        <v>0</v>
      </c>
      <c r="AE48">
        <v>0</v>
      </c>
      <c r="AF48">
        <v>0</v>
      </c>
      <c r="AG48">
        <v>1</v>
      </c>
      <c r="AH48">
        <v>0</v>
      </c>
      <c r="AI48">
        <v>1</v>
      </c>
    </row>
    <row r="49" spans="1:37" x14ac:dyDescent="0.25">
      <c r="A49" t="str">
        <f>"45"</f>
        <v>45</v>
      </c>
      <c r="B49" t="str">
        <f t="shared" si="0"/>
        <v>201</v>
      </c>
      <c r="C49" t="str">
        <f t="shared" si="2"/>
        <v>2</v>
      </c>
      <c r="D49" t="str">
        <f>"20"</f>
        <v>20</v>
      </c>
      <c r="E49" t="str">
        <f>"201-2-20"</f>
        <v>201-2-20</v>
      </c>
      <c r="F49" t="s">
        <v>41</v>
      </c>
      <c r="G49" t="s">
        <v>42</v>
      </c>
      <c r="H49" t="s">
        <v>43</v>
      </c>
      <c r="R49">
        <v>0</v>
      </c>
      <c r="S49">
        <v>0</v>
      </c>
      <c r="T49">
        <v>0</v>
      </c>
      <c r="U49">
        <v>1</v>
      </c>
      <c r="V49">
        <v>1</v>
      </c>
      <c r="W49">
        <v>0</v>
      </c>
      <c r="X49">
        <v>1</v>
      </c>
      <c r="Y49">
        <v>0</v>
      </c>
      <c r="Z49">
        <v>0</v>
      </c>
      <c r="AA49">
        <v>1</v>
      </c>
      <c r="AB49">
        <v>0</v>
      </c>
      <c r="AC49">
        <v>0</v>
      </c>
      <c r="AD49">
        <v>1</v>
      </c>
      <c r="AE49">
        <v>1</v>
      </c>
      <c r="AF49">
        <v>0</v>
      </c>
      <c r="AG49">
        <v>1</v>
      </c>
      <c r="AH49">
        <v>1</v>
      </c>
      <c r="AI49">
        <v>0</v>
      </c>
    </row>
    <row r="50" spans="1:37" x14ac:dyDescent="0.25">
      <c r="A50" t="str">
        <f>"46"</f>
        <v>46</v>
      </c>
      <c r="B50" t="str">
        <f t="shared" si="0"/>
        <v>201</v>
      </c>
      <c r="C50" t="str">
        <f t="shared" si="2"/>
        <v>2</v>
      </c>
      <c r="D50" t="str">
        <f>"19"</f>
        <v>19</v>
      </c>
      <c r="E50" t="str">
        <f>"201-2-19"</f>
        <v>201-2-19</v>
      </c>
      <c r="F50" t="s">
        <v>41</v>
      </c>
      <c r="G50" t="s">
        <v>42</v>
      </c>
      <c r="H50" t="s">
        <v>43</v>
      </c>
      <c r="R50">
        <v>1</v>
      </c>
      <c r="S50">
        <v>0</v>
      </c>
      <c r="T50">
        <v>0</v>
      </c>
      <c r="U50">
        <v>0</v>
      </c>
      <c r="V50">
        <v>1</v>
      </c>
      <c r="W50">
        <v>0</v>
      </c>
      <c r="X50">
        <v>0</v>
      </c>
      <c r="Y50">
        <v>0</v>
      </c>
      <c r="Z50">
        <v>1</v>
      </c>
      <c r="AA50">
        <v>1</v>
      </c>
      <c r="AB50">
        <v>0</v>
      </c>
      <c r="AC50">
        <v>1</v>
      </c>
      <c r="AD50">
        <v>0</v>
      </c>
      <c r="AE50">
        <v>1</v>
      </c>
      <c r="AF50">
        <v>1</v>
      </c>
      <c r="AG50">
        <v>0</v>
      </c>
      <c r="AH50">
        <v>0</v>
      </c>
      <c r="AI50">
        <v>1</v>
      </c>
    </row>
    <row r="51" spans="1:37" x14ac:dyDescent="0.25">
      <c r="A51" t="str">
        <f>"47"</f>
        <v>47</v>
      </c>
      <c r="B51" t="str">
        <f t="shared" si="0"/>
        <v>201</v>
      </c>
      <c r="C51" t="str">
        <f t="shared" si="2"/>
        <v>2</v>
      </c>
      <c r="D51" t="str">
        <f>"14"</f>
        <v>14</v>
      </c>
      <c r="E51" t="str">
        <f>"201-2-14"</f>
        <v>201-2-14</v>
      </c>
      <c r="F51" t="s">
        <v>41</v>
      </c>
      <c r="G51" t="s">
        <v>42</v>
      </c>
      <c r="H51" t="s">
        <v>43</v>
      </c>
      <c r="R51">
        <v>1</v>
      </c>
      <c r="S51">
        <v>0</v>
      </c>
      <c r="T51">
        <v>0</v>
      </c>
      <c r="U51">
        <v>0</v>
      </c>
      <c r="V51">
        <v>0</v>
      </c>
      <c r="W51">
        <v>1</v>
      </c>
      <c r="X51">
        <v>0</v>
      </c>
      <c r="Y51">
        <v>1</v>
      </c>
      <c r="Z51">
        <v>1</v>
      </c>
      <c r="AA51">
        <v>0</v>
      </c>
      <c r="AB51">
        <v>1</v>
      </c>
      <c r="AC51">
        <v>1</v>
      </c>
      <c r="AD51">
        <v>0</v>
      </c>
      <c r="AE51">
        <v>0</v>
      </c>
      <c r="AF51">
        <v>0</v>
      </c>
      <c r="AG51">
        <v>1</v>
      </c>
      <c r="AH51">
        <v>1</v>
      </c>
      <c r="AI51">
        <v>0</v>
      </c>
    </row>
    <row r="52" spans="1:37" x14ac:dyDescent="0.25">
      <c r="A52" t="str">
        <f>"48"</f>
        <v>48</v>
      </c>
      <c r="B52" t="str">
        <f t="shared" si="0"/>
        <v>201</v>
      </c>
      <c r="C52" t="str">
        <f t="shared" si="2"/>
        <v>2</v>
      </c>
      <c r="D52" t="str">
        <f>"8"</f>
        <v>8</v>
      </c>
      <c r="E52" t="str">
        <f>"201-2-8"</f>
        <v>201-2-8</v>
      </c>
      <c r="F52" t="s">
        <v>41</v>
      </c>
      <c r="G52" t="s">
        <v>42</v>
      </c>
      <c r="H52" t="s">
        <v>43</v>
      </c>
      <c r="R52">
        <v>0</v>
      </c>
      <c r="S52">
        <v>1</v>
      </c>
      <c r="T52">
        <v>1</v>
      </c>
      <c r="U52">
        <v>0</v>
      </c>
      <c r="V52">
        <v>1</v>
      </c>
      <c r="W52">
        <v>0</v>
      </c>
      <c r="X52">
        <v>1</v>
      </c>
      <c r="Y52">
        <v>0</v>
      </c>
      <c r="Z52">
        <v>0</v>
      </c>
      <c r="AA52">
        <v>0</v>
      </c>
      <c r="AB52">
        <v>1</v>
      </c>
      <c r="AC52">
        <v>0</v>
      </c>
      <c r="AD52">
        <v>0</v>
      </c>
      <c r="AE52">
        <v>1</v>
      </c>
      <c r="AF52">
        <v>0</v>
      </c>
      <c r="AG52">
        <v>1</v>
      </c>
      <c r="AH52">
        <v>0</v>
      </c>
      <c r="AI52">
        <v>1</v>
      </c>
    </row>
    <row r="53" spans="1:37" x14ac:dyDescent="0.25">
      <c r="A53" t="str">
        <f>"49"</f>
        <v>49</v>
      </c>
      <c r="B53" t="str">
        <f t="shared" si="0"/>
        <v>201</v>
      </c>
      <c r="C53" t="str">
        <f t="shared" si="2"/>
        <v>2</v>
      </c>
      <c r="D53" t="str">
        <f>"4"</f>
        <v>4</v>
      </c>
      <c r="E53" t="str">
        <f>"201-2-4"</f>
        <v>201-2-4</v>
      </c>
      <c r="F53" t="s">
        <v>41</v>
      </c>
      <c r="G53" t="s">
        <v>42</v>
      </c>
      <c r="H53" t="s">
        <v>43</v>
      </c>
      <c r="R53">
        <v>1</v>
      </c>
      <c r="S53">
        <v>0</v>
      </c>
      <c r="T53">
        <v>0</v>
      </c>
      <c r="U53">
        <v>0</v>
      </c>
      <c r="V53">
        <v>0</v>
      </c>
      <c r="W53">
        <v>1</v>
      </c>
      <c r="X53">
        <v>1</v>
      </c>
      <c r="Y53">
        <v>1</v>
      </c>
      <c r="Z53">
        <v>0</v>
      </c>
      <c r="AA53">
        <v>0</v>
      </c>
      <c r="AB53">
        <v>1</v>
      </c>
      <c r="AC53">
        <v>0</v>
      </c>
      <c r="AD53">
        <v>0</v>
      </c>
      <c r="AE53">
        <v>0</v>
      </c>
      <c r="AF53">
        <v>0</v>
      </c>
      <c r="AG53">
        <v>1</v>
      </c>
      <c r="AH53">
        <v>0</v>
      </c>
      <c r="AI53">
        <v>1</v>
      </c>
    </row>
    <row r="54" spans="1:37" x14ac:dyDescent="0.25">
      <c r="A54" t="str">
        <f>"50"</f>
        <v>50</v>
      </c>
      <c r="B54" t="str">
        <f t="shared" si="0"/>
        <v>201</v>
      </c>
      <c r="C54" t="str">
        <f t="shared" si="2"/>
        <v>2</v>
      </c>
      <c r="D54" t="str">
        <f>"9"</f>
        <v>9</v>
      </c>
      <c r="E54" t="str">
        <f>"201-2-9"</f>
        <v>201-2-9</v>
      </c>
      <c r="F54" t="s">
        <v>41</v>
      </c>
      <c r="G54" t="s">
        <v>42</v>
      </c>
      <c r="H54" t="s">
        <v>43</v>
      </c>
      <c r="R54">
        <v>0</v>
      </c>
      <c r="S54">
        <v>1</v>
      </c>
      <c r="T54">
        <v>1</v>
      </c>
      <c r="U54">
        <v>0</v>
      </c>
      <c r="V54">
        <v>1</v>
      </c>
      <c r="W54">
        <v>0</v>
      </c>
      <c r="X54">
        <v>1</v>
      </c>
      <c r="Y54">
        <v>0</v>
      </c>
      <c r="Z54">
        <v>0</v>
      </c>
      <c r="AA54">
        <v>0</v>
      </c>
      <c r="AB54">
        <v>1</v>
      </c>
      <c r="AC54">
        <v>0</v>
      </c>
      <c r="AD54">
        <v>0</v>
      </c>
      <c r="AE54">
        <v>1</v>
      </c>
      <c r="AF54">
        <v>0</v>
      </c>
      <c r="AG54">
        <v>1</v>
      </c>
      <c r="AH54">
        <v>1</v>
      </c>
      <c r="AI54">
        <v>0</v>
      </c>
    </row>
    <row r="55" spans="1:37" x14ac:dyDescent="0.25">
      <c r="A55" t="str">
        <f>"51"</f>
        <v>51</v>
      </c>
      <c r="B55" t="str">
        <f t="shared" si="0"/>
        <v>201</v>
      </c>
      <c r="C55" t="str">
        <f t="shared" ref="C55:C79" si="3">"3"</f>
        <v>3</v>
      </c>
      <c r="D55" t="str">
        <f>"24"</f>
        <v>24</v>
      </c>
      <c r="E55" t="str">
        <f>"201-3-24"</f>
        <v>201-3-24</v>
      </c>
      <c r="F55" t="s">
        <v>41</v>
      </c>
      <c r="G55" t="s">
        <v>42</v>
      </c>
      <c r="H55" t="s">
        <v>43</v>
      </c>
      <c r="R55">
        <v>0</v>
      </c>
      <c r="S55">
        <v>0</v>
      </c>
      <c r="T55">
        <v>0</v>
      </c>
      <c r="U55">
        <v>1</v>
      </c>
      <c r="V55">
        <v>1</v>
      </c>
      <c r="W55">
        <v>0</v>
      </c>
      <c r="X55">
        <v>1</v>
      </c>
      <c r="Y55">
        <v>1</v>
      </c>
      <c r="Z55">
        <v>0</v>
      </c>
      <c r="AA55">
        <v>0</v>
      </c>
      <c r="AB55">
        <v>1</v>
      </c>
      <c r="AC55">
        <v>0</v>
      </c>
      <c r="AD55">
        <v>0</v>
      </c>
      <c r="AE55">
        <v>1</v>
      </c>
      <c r="AF55">
        <v>0</v>
      </c>
      <c r="AG55">
        <v>1</v>
      </c>
      <c r="AH55">
        <v>0</v>
      </c>
      <c r="AI55">
        <v>1</v>
      </c>
    </row>
    <row r="56" spans="1:37" x14ac:dyDescent="0.25">
      <c r="A56" t="str">
        <f>"52"</f>
        <v>52</v>
      </c>
      <c r="B56" t="str">
        <f t="shared" si="0"/>
        <v>201</v>
      </c>
      <c r="C56" t="str">
        <f t="shared" si="3"/>
        <v>3</v>
      </c>
      <c r="D56" t="str">
        <f>"23"</f>
        <v>23</v>
      </c>
      <c r="E56" t="str">
        <f>"201-3-23"</f>
        <v>201-3-23</v>
      </c>
      <c r="F56" t="s">
        <v>41</v>
      </c>
      <c r="G56" t="s">
        <v>44</v>
      </c>
      <c r="H56" t="s">
        <v>45</v>
      </c>
      <c r="I56">
        <v>1</v>
      </c>
      <c r="J56">
        <v>0</v>
      </c>
      <c r="K56">
        <v>0</v>
      </c>
      <c r="L56">
        <v>1</v>
      </c>
      <c r="M56">
        <v>1</v>
      </c>
      <c r="N56">
        <v>1</v>
      </c>
      <c r="O56">
        <v>0</v>
      </c>
      <c r="P56">
        <v>0</v>
      </c>
      <c r="Q56">
        <v>1</v>
      </c>
      <c r="AF56">
        <v>0</v>
      </c>
      <c r="AG56">
        <v>1</v>
      </c>
      <c r="AH56">
        <v>1</v>
      </c>
      <c r="AI56">
        <v>0</v>
      </c>
      <c r="AJ56">
        <v>0</v>
      </c>
      <c r="AK56">
        <v>1</v>
      </c>
    </row>
    <row r="57" spans="1:37" x14ac:dyDescent="0.25">
      <c r="A57" t="str">
        <f>"53"</f>
        <v>53</v>
      </c>
      <c r="B57" t="str">
        <f t="shared" si="0"/>
        <v>201</v>
      </c>
      <c r="C57" t="str">
        <f t="shared" si="3"/>
        <v>3</v>
      </c>
      <c r="D57" t="str">
        <f>"15"</f>
        <v>15</v>
      </c>
      <c r="E57" t="str">
        <f>"201-3-15"</f>
        <v>201-3-15</v>
      </c>
      <c r="F57" t="s">
        <v>41</v>
      </c>
      <c r="G57" t="s">
        <v>42</v>
      </c>
      <c r="H57" t="s">
        <v>43</v>
      </c>
      <c r="R57">
        <v>0</v>
      </c>
      <c r="S57">
        <v>0</v>
      </c>
      <c r="T57">
        <v>1</v>
      </c>
      <c r="U57">
        <v>0</v>
      </c>
      <c r="V57">
        <v>1</v>
      </c>
      <c r="W57">
        <v>1</v>
      </c>
      <c r="X57">
        <v>0</v>
      </c>
      <c r="Y57">
        <v>0</v>
      </c>
      <c r="Z57">
        <v>1</v>
      </c>
      <c r="AA57">
        <v>0</v>
      </c>
      <c r="AB57">
        <v>0</v>
      </c>
      <c r="AC57">
        <v>1</v>
      </c>
      <c r="AD57">
        <v>0</v>
      </c>
      <c r="AE57">
        <v>1</v>
      </c>
      <c r="AF57">
        <v>0</v>
      </c>
      <c r="AG57">
        <v>1</v>
      </c>
      <c r="AH57">
        <v>1</v>
      </c>
      <c r="AI57">
        <v>0</v>
      </c>
    </row>
    <row r="58" spans="1:37" x14ac:dyDescent="0.25">
      <c r="A58" t="str">
        <f>"54"</f>
        <v>54</v>
      </c>
      <c r="B58" t="str">
        <f t="shared" si="0"/>
        <v>201</v>
      </c>
      <c r="C58" t="str">
        <f t="shared" si="3"/>
        <v>3</v>
      </c>
      <c r="D58" t="str">
        <f>"14"</f>
        <v>14</v>
      </c>
      <c r="E58" t="str">
        <f>"201-3-14"</f>
        <v>201-3-14</v>
      </c>
      <c r="F58" t="s">
        <v>41</v>
      </c>
      <c r="G58" t="s">
        <v>42</v>
      </c>
      <c r="H58" t="s">
        <v>43</v>
      </c>
      <c r="R58">
        <v>0</v>
      </c>
      <c r="S58">
        <v>1</v>
      </c>
      <c r="T58">
        <v>0</v>
      </c>
      <c r="U58">
        <v>1</v>
      </c>
      <c r="V58">
        <v>1</v>
      </c>
      <c r="W58">
        <v>0</v>
      </c>
      <c r="X58">
        <v>1</v>
      </c>
      <c r="Y58">
        <v>0</v>
      </c>
      <c r="Z58">
        <v>0</v>
      </c>
      <c r="AA58">
        <v>0</v>
      </c>
      <c r="AB58">
        <v>1</v>
      </c>
      <c r="AC58">
        <v>0</v>
      </c>
      <c r="AD58">
        <v>0</v>
      </c>
      <c r="AE58">
        <v>1</v>
      </c>
      <c r="AF58">
        <v>0</v>
      </c>
      <c r="AG58">
        <v>1</v>
      </c>
      <c r="AH58">
        <v>0</v>
      </c>
      <c r="AI58">
        <v>1</v>
      </c>
    </row>
    <row r="59" spans="1:37" x14ac:dyDescent="0.25">
      <c r="A59" t="str">
        <f>"55"</f>
        <v>55</v>
      </c>
      <c r="B59" t="str">
        <f t="shared" si="0"/>
        <v>201</v>
      </c>
      <c r="C59" t="str">
        <f t="shared" si="3"/>
        <v>3</v>
      </c>
      <c r="D59" t="str">
        <f>"10"</f>
        <v>10</v>
      </c>
      <c r="E59" t="str">
        <f>"201-3-10"</f>
        <v>201-3-10</v>
      </c>
      <c r="F59" t="s">
        <v>41</v>
      </c>
      <c r="G59" t="s">
        <v>42</v>
      </c>
      <c r="H59" t="s">
        <v>43</v>
      </c>
      <c r="R59">
        <v>1</v>
      </c>
      <c r="S59">
        <v>0</v>
      </c>
      <c r="T59">
        <v>1</v>
      </c>
      <c r="U59">
        <v>0</v>
      </c>
      <c r="V59">
        <v>0</v>
      </c>
      <c r="W59">
        <v>0</v>
      </c>
      <c r="X59">
        <v>0</v>
      </c>
      <c r="Y59">
        <v>0</v>
      </c>
      <c r="Z59">
        <v>1</v>
      </c>
      <c r="AA59">
        <v>1</v>
      </c>
      <c r="AB59">
        <v>0</v>
      </c>
      <c r="AC59">
        <v>1</v>
      </c>
      <c r="AD59">
        <v>1</v>
      </c>
      <c r="AE59">
        <v>0</v>
      </c>
      <c r="AF59">
        <v>0</v>
      </c>
      <c r="AG59">
        <v>1</v>
      </c>
      <c r="AH59">
        <v>0</v>
      </c>
      <c r="AI59">
        <v>1</v>
      </c>
    </row>
    <row r="60" spans="1:37" x14ac:dyDescent="0.25">
      <c r="A60" t="str">
        <f>"56"</f>
        <v>56</v>
      </c>
      <c r="B60" t="str">
        <f t="shared" si="0"/>
        <v>201</v>
      </c>
      <c r="C60" t="str">
        <f t="shared" si="3"/>
        <v>3</v>
      </c>
      <c r="D60" t="str">
        <f>"5"</f>
        <v>5</v>
      </c>
      <c r="E60" t="str">
        <f>"201-3-5"</f>
        <v>201-3-5</v>
      </c>
      <c r="F60" t="s">
        <v>41</v>
      </c>
      <c r="G60" t="s">
        <v>42</v>
      </c>
      <c r="H60" t="s">
        <v>43</v>
      </c>
      <c r="R60">
        <v>0</v>
      </c>
      <c r="S60">
        <v>0</v>
      </c>
      <c r="T60">
        <v>0</v>
      </c>
      <c r="U60">
        <v>1</v>
      </c>
      <c r="V60">
        <v>0</v>
      </c>
      <c r="W60">
        <v>1</v>
      </c>
      <c r="X60">
        <v>1</v>
      </c>
      <c r="Y60">
        <v>1</v>
      </c>
      <c r="Z60">
        <v>0</v>
      </c>
      <c r="AA60">
        <v>0</v>
      </c>
      <c r="AB60">
        <v>1</v>
      </c>
      <c r="AC60">
        <v>0</v>
      </c>
      <c r="AD60">
        <v>1</v>
      </c>
      <c r="AE60">
        <v>0</v>
      </c>
      <c r="AF60">
        <v>0</v>
      </c>
      <c r="AG60">
        <v>1</v>
      </c>
      <c r="AH60">
        <v>1</v>
      </c>
      <c r="AI60">
        <v>0</v>
      </c>
    </row>
    <row r="61" spans="1:37" x14ac:dyDescent="0.25">
      <c r="A61" t="str">
        <f>"57"</f>
        <v>57</v>
      </c>
      <c r="B61" t="str">
        <f t="shared" si="0"/>
        <v>201</v>
      </c>
      <c r="C61" t="str">
        <f t="shared" si="3"/>
        <v>3</v>
      </c>
      <c r="D61" t="str">
        <f>"2"</f>
        <v>2</v>
      </c>
      <c r="E61" t="str">
        <f>"201-3-2"</f>
        <v>201-3-2</v>
      </c>
      <c r="F61" t="s">
        <v>41</v>
      </c>
      <c r="G61" t="s">
        <v>42</v>
      </c>
      <c r="H61" t="s">
        <v>43</v>
      </c>
      <c r="R61">
        <v>1</v>
      </c>
      <c r="S61">
        <v>0</v>
      </c>
      <c r="T61">
        <v>0</v>
      </c>
      <c r="U61">
        <v>0</v>
      </c>
      <c r="V61">
        <v>0</v>
      </c>
      <c r="W61">
        <v>1</v>
      </c>
      <c r="X61">
        <v>0</v>
      </c>
      <c r="Y61">
        <v>1</v>
      </c>
      <c r="Z61">
        <v>1</v>
      </c>
      <c r="AA61">
        <v>0</v>
      </c>
      <c r="AB61">
        <v>1</v>
      </c>
      <c r="AC61">
        <v>0</v>
      </c>
      <c r="AD61">
        <v>0</v>
      </c>
      <c r="AE61">
        <v>1</v>
      </c>
      <c r="AF61">
        <v>0</v>
      </c>
      <c r="AG61">
        <v>1</v>
      </c>
      <c r="AH61">
        <v>1</v>
      </c>
      <c r="AI61">
        <v>0</v>
      </c>
    </row>
    <row r="62" spans="1:37" x14ac:dyDescent="0.25">
      <c r="A62" t="str">
        <f>"58"</f>
        <v>58</v>
      </c>
      <c r="B62" t="str">
        <f t="shared" si="0"/>
        <v>201</v>
      </c>
      <c r="C62" t="str">
        <f t="shared" si="3"/>
        <v>3</v>
      </c>
      <c r="D62" t="str">
        <f>"22"</f>
        <v>22</v>
      </c>
      <c r="E62" t="str">
        <f>"201-3-22"</f>
        <v>201-3-22</v>
      </c>
      <c r="F62" t="s">
        <v>41</v>
      </c>
      <c r="G62" t="s">
        <v>44</v>
      </c>
      <c r="H62" t="s">
        <v>45</v>
      </c>
      <c r="I62">
        <v>1</v>
      </c>
      <c r="J62">
        <v>0</v>
      </c>
      <c r="K62">
        <v>0</v>
      </c>
      <c r="L62">
        <v>1</v>
      </c>
      <c r="M62">
        <v>1</v>
      </c>
      <c r="N62">
        <v>1</v>
      </c>
      <c r="O62">
        <v>0</v>
      </c>
      <c r="P62">
        <v>0</v>
      </c>
      <c r="Q62">
        <v>1</v>
      </c>
      <c r="AF62">
        <v>0</v>
      </c>
      <c r="AG62">
        <v>1</v>
      </c>
      <c r="AH62">
        <v>1</v>
      </c>
      <c r="AI62">
        <v>0</v>
      </c>
      <c r="AJ62">
        <v>1</v>
      </c>
      <c r="AK62">
        <v>0</v>
      </c>
    </row>
    <row r="63" spans="1:37" x14ac:dyDescent="0.25">
      <c r="A63" t="str">
        <f>"59"</f>
        <v>59</v>
      </c>
      <c r="B63" t="str">
        <f t="shared" si="0"/>
        <v>201</v>
      </c>
      <c r="C63" t="str">
        <f t="shared" si="3"/>
        <v>3</v>
      </c>
      <c r="D63" t="str">
        <f>"21"</f>
        <v>21</v>
      </c>
      <c r="E63" t="str">
        <f>"201-3-21"</f>
        <v>201-3-21</v>
      </c>
      <c r="F63" t="s">
        <v>41</v>
      </c>
      <c r="G63" t="s">
        <v>42</v>
      </c>
      <c r="H63" t="s">
        <v>43</v>
      </c>
      <c r="R63">
        <v>0</v>
      </c>
      <c r="S63">
        <v>0</v>
      </c>
      <c r="T63">
        <v>0</v>
      </c>
      <c r="U63">
        <v>0</v>
      </c>
      <c r="V63">
        <v>0</v>
      </c>
      <c r="W63">
        <v>1</v>
      </c>
      <c r="X63">
        <v>0</v>
      </c>
      <c r="Y63">
        <v>1</v>
      </c>
      <c r="Z63">
        <v>1</v>
      </c>
      <c r="AA63">
        <v>1</v>
      </c>
      <c r="AB63">
        <v>0</v>
      </c>
      <c r="AC63">
        <v>1</v>
      </c>
      <c r="AD63">
        <v>1</v>
      </c>
      <c r="AE63">
        <v>0</v>
      </c>
      <c r="AF63">
        <v>0</v>
      </c>
      <c r="AG63">
        <v>1</v>
      </c>
      <c r="AH63">
        <v>1</v>
      </c>
      <c r="AI63">
        <v>0</v>
      </c>
    </row>
    <row r="64" spans="1:37" x14ac:dyDescent="0.25">
      <c r="A64" t="str">
        <f>"60"</f>
        <v>60</v>
      </c>
      <c r="B64" t="str">
        <f t="shared" si="0"/>
        <v>201</v>
      </c>
      <c r="C64" t="str">
        <f t="shared" si="3"/>
        <v>3</v>
      </c>
      <c r="D64" t="str">
        <f>"13"</f>
        <v>13</v>
      </c>
      <c r="E64" t="str">
        <f>"201-3-13"</f>
        <v>201-3-13</v>
      </c>
      <c r="F64" t="s">
        <v>41</v>
      </c>
      <c r="G64" t="s">
        <v>42</v>
      </c>
      <c r="H64" t="s">
        <v>43</v>
      </c>
      <c r="R64">
        <v>0</v>
      </c>
      <c r="S64">
        <v>1</v>
      </c>
      <c r="T64">
        <v>0</v>
      </c>
      <c r="U64">
        <v>1</v>
      </c>
      <c r="V64">
        <v>1</v>
      </c>
      <c r="W64">
        <v>0</v>
      </c>
      <c r="X64">
        <v>1</v>
      </c>
      <c r="Y64">
        <v>0</v>
      </c>
      <c r="Z64">
        <v>0</v>
      </c>
      <c r="AA64">
        <v>0</v>
      </c>
      <c r="AB64">
        <v>1</v>
      </c>
      <c r="AC64">
        <v>0</v>
      </c>
      <c r="AD64">
        <v>0</v>
      </c>
      <c r="AE64">
        <v>1</v>
      </c>
      <c r="AF64">
        <v>0</v>
      </c>
      <c r="AG64">
        <v>1</v>
      </c>
      <c r="AH64">
        <v>0</v>
      </c>
      <c r="AI64">
        <v>1</v>
      </c>
    </row>
    <row r="65" spans="1:37" x14ac:dyDescent="0.25">
      <c r="A65" t="str">
        <f>"61"</f>
        <v>61</v>
      </c>
      <c r="B65" t="str">
        <f t="shared" si="0"/>
        <v>201</v>
      </c>
      <c r="C65" t="str">
        <f t="shared" si="3"/>
        <v>3</v>
      </c>
      <c r="D65" t="str">
        <f>"9"</f>
        <v>9</v>
      </c>
      <c r="E65" t="str">
        <f>"201-3-9"</f>
        <v>201-3-9</v>
      </c>
      <c r="F65" t="s">
        <v>41</v>
      </c>
      <c r="G65" t="s">
        <v>42</v>
      </c>
      <c r="H65" t="s">
        <v>43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1</v>
      </c>
      <c r="Z65">
        <v>1</v>
      </c>
      <c r="AA65">
        <v>1</v>
      </c>
      <c r="AB65">
        <v>0</v>
      </c>
      <c r="AC65">
        <v>1</v>
      </c>
      <c r="AD65">
        <v>1</v>
      </c>
      <c r="AE65">
        <v>0</v>
      </c>
      <c r="AF65">
        <v>0</v>
      </c>
      <c r="AG65">
        <v>1</v>
      </c>
      <c r="AH65">
        <v>1</v>
      </c>
      <c r="AI65">
        <v>0</v>
      </c>
    </row>
    <row r="66" spans="1:37" x14ac:dyDescent="0.25">
      <c r="A66" t="str">
        <f>"62"</f>
        <v>62</v>
      </c>
      <c r="B66" t="str">
        <f t="shared" si="0"/>
        <v>201</v>
      </c>
      <c r="C66" t="str">
        <f t="shared" si="3"/>
        <v>3</v>
      </c>
      <c r="D66" t="str">
        <f>"6"</f>
        <v>6</v>
      </c>
      <c r="E66" t="str">
        <f>"201-3-6"</f>
        <v>201-3-6</v>
      </c>
      <c r="F66" t="s">
        <v>41</v>
      </c>
      <c r="G66" t="s">
        <v>42</v>
      </c>
      <c r="H66" t="s">
        <v>43</v>
      </c>
      <c r="R66">
        <v>1</v>
      </c>
      <c r="S66">
        <v>1</v>
      </c>
      <c r="T66">
        <v>1</v>
      </c>
      <c r="U66">
        <v>1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1</v>
      </c>
      <c r="AF66">
        <v>0</v>
      </c>
      <c r="AG66">
        <v>1</v>
      </c>
      <c r="AH66">
        <v>0</v>
      </c>
      <c r="AI66">
        <v>1</v>
      </c>
    </row>
    <row r="67" spans="1:37" x14ac:dyDescent="0.25">
      <c r="A67" t="str">
        <f>"63"</f>
        <v>63</v>
      </c>
      <c r="B67" t="str">
        <f t="shared" si="0"/>
        <v>201</v>
      </c>
      <c r="C67" t="str">
        <f t="shared" si="3"/>
        <v>3</v>
      </c>
      <c r="D67" t="str">
        <f>"1"</f>
        <v>1</v>
      </c>
      <c r="E67" t="str">
        <f>"201-3-1"</f>
        <v>201-3-1</v>
      </c>
      <c r="F67" t="s">
        <v>41</v>
      </c>
      <c r="G67" t="s">
        <v>42</v>
      </c>
      <c r="H67" t="s">
        <v>43</v>
      </c>
      <c r="R67">
        <v>1</v>
      </c>
      <c r="S67">
        <v>0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1</v>
      </c>
      <c r="AA67">
        <v>0</v>
      </c>
      <c r="AB67">
        <v>1</v>
      </c>
      <c r="AC67">
        <v>1</v>
      </c>
      <c r="AD67">
        <v>0</v>
      </c>
      <c r="AE67">
        <v>0</v>
      </c>
      <c r="AF67">
        <v>0</v>
      </c>
      <c r="AG67">
        <v>1</v>
      </c>
      <c r="AH67">
        <v>1</v>
      </c>
      <c r="AI67">
        <v>0</v>
      </c>
    </row>
    <row r="68" spans="1:37" x14ac:dyDescent="0.25">
      <c r="A68" t="str">
        <f>"64"</f>
        <v>64</v>
      </c>
      <c r="B68" t="str">
        <f t="shared" si="0"/>
        <v>201</v>
      </c>
      <c r="C68" t="str">
        <f t="shared" si="3"/>
        <v>3</v>
      </c>
      <c r="D68" t="str">
        <f>"25"</f>
        <v>25</v>
      </c>
      <c r="E68" t="str">
        <f>"201-3-25"</f>
        <v>201-3-25</v>
      </c>
      <c r="F68" t="s">
        <v>41</v>
      </c>
      <c r="G68" t="s">
        <v>42</v>
      </c>
      <c r="H68" t="s">
        <v>43</v>
      </c>
      <c r="R68">
        <v>1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</v>
      </c>
      <c r="Z68">
        <v>1</v>
      </c>
      <c r="AA68">
        <v>1</v>
      </c>
      <c r="AB68">
        <v>1</v>
      </c>
      <c r="AC68">
        <v>1</v>
      </c>
      <c r="AD68">
        <v>0</v>
      </c>
      <c r="AE68">
        <v>0</v>
      </c>
      <c r="AF68">
        <v>1</v>
      </c>
      <c r="AG68">
        <v>0</v>
      </c>
      <c r="AH68">
        <v>1</v>
      </c>
      <c r="AI68">
        <v>0</v>
      </c>
    </row>
    <row r="69" spans="1:37" x14ac:dyDescent="0.25">
      <c r="A69" t="str">
        <f>"65"</f>
        <v>65</v>
      </c>
      <c r="B69" t="str">
        <f t="shared" ref="B69:B132" si="4">"201"</f>
        <v>201</v>
      </c>
      <c r="C69" t="str">
        <f t="shared" si="3"/>
        <v>3</v>
      </c>
      <c r="D69" t="str">
        <f>"18"</f>
        <v>18</v>
      </c>
      <c r="E69" t="str">
        <f>"201-3-18"</f>
        <v>201-3-18</v>
      </c>
      <c r="F69" t="s">
        <v>41</v>
      </c>
      <c r="G69" t="s">
        <v>42</v>
      </c>
      <c r="H69" t="s">
        <v>43</v>
      </c>
      <c r="R69">
        <v>0</v>
      </c>
      <c r="S69">
        <v>0</v>
      </c>
      <c r="T69">
        <v>0</v>
      </c>
      <c r="U69">
        <v>0</v>
      </c>
      <c r="V69">
        <v>0</v>
      </c>
      <c r="W69">
        <v>1</v>
      </c>
      <c r="X69">
        <v>0</v>
      </c>
      <c r="Y69">
        <v>1</v>
      </c>
      <c r="Z69">
        <v>1</v>
      </c>
      <c r="AA69">
        <v>1</v>
      </c>
      <c r="AB69">
        <v>1</v>
      </c>
      <c r="AC69">
        <v>0</v>
      </c>
      <c r="AD69">
        <v>1</v>
      </c>
      <c r="AE69">
        <v>0</v>
      </c>
      <c r="AF69">
        <v>0</v>
      </c>
      <c r="AG69">
        <v>1</v>
      </c>
      <c r="AH69">
        <v>1</v>
      </c>
      <c r="AI69">
        <v>0</v>
      </c>
    </row>
    <row r="70" spans="1:37" x14ac:dyDescent="0.25">
      <c r="A70" t="str">
        <f>"66"</f>
        <v>66</v>
      </c>
      <c r="B70" t="str">
        <f t="shared" si="4"/>
        <v>201</v>
      </c>
      <c r="C70" t="str">
        <f t="shared" si="3"/>
        <v>3</v>
      </c>
      <c r="D70" t="str">
        <f>"17"</f>
        <v>17</v>
      </c>
      <c r="E70" t="str">
        <f>"201-3-17"</f>
        <v>201-3-17</v>
      </c>
      <c r="F70" t="s">
        <v>41</v>
      </c>
      <c r="G70" t="s">
        <v>42</v>
      </c>
      <c r="H70" t="s">
        <v>43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  <c r="X70">
        <v>0</v>
      </c>
      <c r="Y70">
        <v>1</v>
      </c>
      <c r="Z70">
        <v>1</v>
      </c>
      <c r="AA70">
        <v>1</v>
      </c>
      <c r="AB70">
        <v>1</v>
      </c>
      <c r="AC70">
        <v>1</v>
      </c>
      <c r="AD70">
        <v>0</v>
      </c>
      <c r="AE70">
        <v>0</v>
      </c>
      <c r="AF70">
        <v>0</v>
      </c>
      <c r="AG70">
        <v>1</v>
      </c>
      <c r="AH70">
        <v>1</v>
      </c>
      <c r="AI70">
        <v>0</v>
      </c>
    </row>
    <row r="71" spans="1:37" x14ac:dyDescent="0.25">
      <c r="A71" t="str">
        <f>"67"</f>
        <v>67</v>
      </c>
      <c r="B71" t="str">
        <f t="shared" si="4"/>
        <v>201</v>
      </c>
      <c r="C71" t="str">
        <f t="shared" si="3"/>
        <v>3</v>
      </c>
      <c r="D71" t="str">
        <f>"11"</f>
        <v>11</v>
      </c>
      <c r="E71" t="str">
        <f>"201-3-11"</f>
        <v>201-3-11</v>
      </c>
      <c r="F71" t="s">
        <v>41</v>
      </c>
      <c r="G71" t="s">
        <v>42</v>
      </c>
      <c r="H71" t="s">
        <v>43</v>
      </c>
      <c r="R71">
        <v>1</v>
      </c>
      <c r="S71">
        <v>0</v>
      </c>
      <c r="T71">
        <v>0</v>
      </c>
      <c r="U71">
        <v>0</v>
      </c>
      <c r="V71">
        <v>0</v>
      </c>
      <c r="W71">
        <v>1</v>
      </c>
      <c r="X71">
        <v>0</v>
      </c>
      <c r="Y71">
        <v>1</v>
      </c>
      <c r="Z71">
        <v>1</v>
      </c>
      <c r="AA71">
        <v>0</v>
      </c>
      <c r="AB71">
        <v>1</v>
      </c>
      <c r="AC71">
        <v>1</v>
      </c>
      <c r="AD71">
        <v>0</v>
      </c>
      <c r="AE71">
        <v>0</v>
      </c>
      <c r="AF71">
        <v>1</v>
      </c>
      <c r="AG71">
        <v>0</v>
      </c>
      <c r="AH71">
        <v>1</v>
      </c>
      <c r="AI71">
        <v>0</v>
      </c>
    </row>
    <row r="72" spans="1:37" x14ac:dyDescent="0.25">
      <c r="A72" t="str">
        <f>"68"</f>
        <v>68</v>
      </c>
      <c r="B72" t="str">
        <f t="shared" si="4"/>
        <v>201</v>
      </c>
      <c r="C72" t="str">
        <f t="shared" si="3"/>
        <v>3</v>
      </c>
      <c r="D72" t="str">
        <f>"7"</f>
        <v>7</v>
      </c>
      <c r="E72" t="str">
        <f>"201-3-7"</f>
        <v>201-3-7</v>
      </c>
      <c r="F72" t="s">
        <v>41</v>
      </c>
      <c r="G72" t="s">
        <v>42</v>
      </c>
      <c r="H72" t="s">
        <v>43</v>
      </c>
      <c r="R72">
        <v>1</v>
      </c>
      <c r="S72">
        <v>0</v>
      </c>
      <c r="T72">
        <v>0</v>
      </c>
      <c r="U72">
        <v>0</v>
      </c>
      <c r="V72">
        <v>0</v>
      </c>
      <c r="W72">
        <v>1</v>
      </c>
      <c r="X72">
        <v>0</v>
      </c>
      <c r="Y72">
        <v>1</v>
      </c>
      <c r="Z72">
        <v>1</v>
      </c>
      <c r="AA72">
        <v>0</v>
      </c>
      <c r="AB72">
        <v>1</v>
      </c>
      <c r="AC72">
        <v>1</v>
      </c>
      <c r="AD72">
        <v>0</v>
      </c>
      <c r="AE72">
        <v>0</v>
      </c>
      <c r="AF72">
        <v>0</v>
      </c>
      <c r="AG72">
        <v>0</v>
      </c>
      <c r="AH72">
        <v>1</v>
      </c>
      <c r="AI72">
        <v>0</v>
      </c>
    </row>
    <row r="73" spans="1:37" x14ac:dyDescent="0.25">
      <c r="A73" t="str">
        <f>"69"</f>
        <v>69</v>
      </c>
      <c r="B73" t="str">
        <f t="shared" si="4"/>
        <v>201</v>
      </c>
      <c r="C73" t="str">
        <f t="shared" si="3"/>
        <v>3</v>
      </c>
      <c r="D73" t="str">
        <f>"3"</f>
        <v>3</v>
      </c>
      <c r="E73" t="str">
        <f>"201-3-3"</f>
        <v>201-3-3</v>
      </c>
      <c r="F73" t="s">
        <v>41</v>
      </c>
      <c r="G73" t="s">
        <v>42</v>
      </c>
      <c r="H73" t="s">
        <v>43</v>
      </c>
      <c r="R73">
        <v>0</v>
      </c>
      <c r="S73">
        <v>0</v>
      </c>
      <c r="T73">
        <v>1</v>
      </c>
      <c r="U73">
        <v>1</v>
      </c>
      <c r="V73">
        <v>0</v>
      </c>
      <c r="W73">
        <v>0</v>
      </c>
      <c r="X73">
        <v>1</v>
      </c>
      <c r="Y73">
        <v>0</v>
      </c>
      <c r="Z73">
        <v>0</v>
      </c>
      <c r="AA73">
        <v>1</v>
      </c>
      <c r="AB73">
        <v>1</v>
      </c>
      <c r="AC73">
        <v>0</v>
      </c>
      <c r="AD73">
        <v>0</v>
      </c>
      <c r="AE73">
        <v>1</v>
      </c>
      <c r="AF73">
        <v>0</v>
      </c>
      <c r="AG73">
        <v>1</v>
      </c>
      <c r="AH73">
        <v>0</v>
      </c>
      <c r="AI73">
        <v>1</v>
      </c>
    </row>
    <row r="74" spans="1:37" x14ac:dyDescent="0.25">
      <c r="A74" t="str">
        <f>"70"</f>
        <v>70</v>
      </c>
      <c r="B74" t="str">
        <f t="shared" si="4"/>
        <v>201</v>
      </c>
      <c r="C74" t="str">
        <f t="shared" si="3"/>
        <v>3</v>
      </c>
      <c r="D74" t="str">
        <f>"20"</f>
        <v>20</v>
      </c>
      <c r="E74" t="str">
        <f>"201-3-20"</f>
        <v>201-3-20</v>
      </c>
      <c r="F74" t="s">
        <v>41</v>
      </c>
      <c r="G74" t="s">
        <v>42</v>
      </c>
      <c r="H74" t="s">
        <v>43</v>
      </c>
      <c r="R74">
        <v>0</v>
      </c>
      <c r="S74">
        <v>1</v>
      </c>
      <c r="T74">
        <v>0</v>
      </c>
      <c r="U74">
        <v>1</v>
      </c>
      <c r="V74">
        <v>1</v>
      </c>
      <c r="W74">
        <v>0</v>
      </c>
      <c r="X74">
        <v>0</v>
      </c>
      <c r="Y74">
        <v>0</v>
      </c>
      <c r="Z74">
        <v>1</v>
      </c>
      <c r="AA74">
        <v>0</v>
      </c>
      <c r="AB74">
        <v>1</v>
      </c>
      <c r="AC74">
        <v>1</v>
      </c>
      <c r="AD74">
        <v>0</v>
      </c>
      <c r="AE74">
        <v>0</v>
      </c>
      <c r="AF74">
        <v>0</v>
      </c>
      <c r="AG74">
        <v>1</v>
      </c>
      <c r="AH74">
        <v>1</v>
      </c>
      <c r="AI74">
        <v>0</v>
      </c>
    </row>
    <row r="75" spans="1:37" x14ac:dyDescent="0.25">
      <c r="A75" t="str">
        <f>"71"</f>
        <v>71</v>
      </c>
      <c r="B75" t="str">
        <f t="shared" si="4"/>
        <v>201</v>
      </c>
      <c r="C75" t="str">
        <f t="shared" si="3"/>
        <v>3</v>
      </c>
      <c r="D75" t="str">
        <f>"19"</f>
        <v>19</v>
      </c>
      <c r="E75" t="str">
        <f>"201-3-19"</f>
        <v>201-3-19</v>
      </c>
      <c r="F75" t="s">
        <v>41</v>
      </c>
      <c r="G75" t="s">
        <v>42</v>
      </c>
      <c r="H75" t="s">
        <v>43</v>
      </c>
      <c r="R75">
        <v>0</v>
      </c>
      <c r="S75">
        <v>0</v>
      </c>
      <c r="T75">
        <v>0</v>
      </c>
      <c r="U75">
        <v>0</v>
      </c>
      <c r="V75">
        <v>0</v>
      </c>
      <c r="W75">
        <v>1</v>
      </c>
      <c r="X75">
        <v>0</v>
      </c>
      <c r="Y75">
        <v>1</v>
      </c>
      <c r="Z75">
        <v>1</v>
      </c>
      <c r="AA75">
        <v>1</v>
      </c>
      <c r="AB75">
        <v>1</v>
      </c>
      <c r="AC75">
        <v>0</v>
      </c>
      <c r="AD75">
        <v>1</v>
      </c>
      <c r="AE75">
        <v>0</v>
      </c>
      <c r="AF75">
        <v>0</v>
      </c>
      <c r="AG75">
        <v>1</v>
      </c>
      <c r="AH75">
        <v>1</v>
      </c>
      <c r="AI75">
        <v>0</v>
      </c>
    </row>
    <row r="76" spans="1:37" x14ac:dyDescent="0.25">
      <c r="A76" t="str">
        <f>"72"</f>
        <v>72</v>
      </c>
      <c r="B76" t="str">
        <f t="shared" si="4"/>
        <v>201</v>
      </c>
      <c r="C76" t="str">
        <f t="shared" si="3"/>
        <v>3</v>
      </c>
      <c r="D76" t="str">
        <f>"16"</f>
        <v>16</v>
      </c>
      <c r="E76" t="str">
        <f>"201-3-16"</f>
        <v>201-3-16</v>
      </c>
      <c r="F76" t="s">
        <v>41</v>
      </c>
      <c r="G76" t="s">
        <v>42</v>
      </c>
      <c r="H76" t="s">
        <v>43</v>
      </c>
      <c r="R76">
        <v>1</v>
      </c>
      <c r="S76">
        <v>0</v>
      </c>
      <c r="T76">
        <v>0</v>
      </c>
      <c r="U76">
        <v>0</v>
      </c>
      <c r="V76">
        <v>0</v>
      </c>
      <c r="W76">
        <v>1</v>
      </c>
      <c r="X76">
        <v>0</v>
      </c>
      <c r="Y76">
        <v>1</v>
      </c>
      <c r="Z76">
        <v>1</v>
      </c>
      <c r="AA76">
        <v>0</v>
      </c>
      <c r="AB76">
        <v>0</v>
      </c>
      <c r="AC76">
        <v>1</v>
      </c>
      <c r="AD76">
        <v>1</v>
      </c>
      <c r="AE76">
        <v>0</v>
      </c>
      <c r="AF76">
        <v>0</v>
      </c>
      <c r="AG76">
        <v>1</v>
      </c>
      <c r="AH76">
        <v>1</v>
      </c>
      <c r="AI76">
        <v>0</v>
      </c>
    </row>
    <row r="77" spans="1:37" x14ac:dyDescent="0.25">
      <c r="A77" t="str">
        <f>"73"</f>
        <v>73</v>
      </c>
      <c r="B77" t="str">
        <f t="shared" si="4"/>
        <v>201</v>
      </c>
      <c r="C77" t="str">
        <f t="shared" si="3"/>
        <v>3</v>
      </c>
      <c r="D77" t="str">
        <f>"8"</f>
        <v>8</v>
      </c>
      <c r="E77" t="str">
        <f>"201-3-8"</f>
        <v>201-3-8</v>
      </c>
      <c r="F77" t="s">
        <v>41</v>
      </c>
      <c r="G77" t="s">
        <v>42</v>
      </c>
      <c r="H77" t="s">
        <v>43</v>
      </c>
      <c r="R77">
        <v>0</v>
      </c>
      <c r="S77">
        <v>0</v>
      </c>
      <c r="T77">
        <v>1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1</v>
      </c>
      <c r="AC77">
        <v>0</v>
      </c>
      <c r="AD77">
        <v>0</v>
      </c>
      <c r="AE77">
        <v>0</v>
      </c>
      <c r="AF77">
        <v>1</v>
      </c>
      <c r="AG77">
        <v>0</v>
      </c>
      <c r="AH77">
        <v>1</v>
      </c>
      <c r="AI77">
        <v>0</v>
      </c>
    </row>
    <row r="78" spans="1:37" x14ac:dyDescent="0.25">
      <c r="A78" t="str">
        <f>"74"</f>
        <v>74</v>
      </c>
      <c r="B78" t="str">
        <f t="shared" si="4"/>
        <v>201</v>
      </c>
      <c r="C78" t="str">
        <f t="shared" si="3"/>
        <v>3</v>
      </c>
      <c r="D78" t="str">
        <f>"4"</f>
        <v>4</v>
      </c>
      <c r="E78" t="str">
        <f>"201-3-4"</f>
        <v>201-3-4</v>
      </c>
      <c r="F78" t="s">
        <v>41</v>
      </c>
      <c r="G78" t="s">
        <v>44</v>
      </c>
      <c r="H78" t="s">
        <v>45</v>
      </c>
      <c r="I78">
        <v>1</v>
      </c>
      <c r="J78">
        <v>0</v>
      </c>
      <c r="K78">
        <v>1</v>
      </c>
      <c r="L78">
        <v>0</v>
      </c>
      <c r="M78">
        <v>1</v>
      </c>
      <c r="N78">
        <v>1</v>
      </c>
      <c r="O78">
        <v>1</v>
      </c>
      <c r="P78">
        <v>0</v>
      </c>
      <c r="Q78">
        <v>0</v>
      </c>
      <c r="AF78">
        <v>1</v>
      </c>
      <c r="AG78">
        <v>0</v>
      </c>
      <c r="AH78">
        <v>1</v>
      </c>
      <c r="AI78">
        <v>0</v>
      </c>
      <c r="AJ78">
        <v>1</v>
      </c>
      <c r="AK78">
        <v>0</v>
      </c>
    </row>
    <row r="79" spans="1:37" x14ac:dyDescent="0.25">
      <c r="A79" t="str">
        <f>"75"</f>
        <v>75</v>
      </c>
      <c r="B79" t="str">
        <f t="shared" si="4"/>
        <v>201</v>
      </c>
      <c r="C79" t="str">
        <f t="shared" si="3"/>
        <v>3</v>
      </c>
      <c r="D79" t="str">
        <f>"12"</f>
        <v>12</v>
      </c>
      <c r="E79" t="str">
        <f>"201-3-12"</f>
        <v>201-3-12</v>
      </c>
      <c r="F79" t="s">
        <v>41</v>
      </c>
      <c r="G79" t="s">
        <v>42</v>
      </c>
      <c r="H79" t="s">
        <v>43</v>
      </c>
      <c r="R79">
        <v>0</v>
      </c>
      <c r="S79">
        <v>0</v>
      </c>
      <c r="T79">
        <v>0</v>
      </c>
      <c r="U79">
        <v>1</v>
      </c>
      <c r="V79">
        <v>0</v>
      </c>
      <c r="W79">
        <v>0</v>
      </c>
      <c r="X79">
        <v>1</v>
      </c>
      <c r="Y79">
        <v>0</v>
      </c>
      <c r="Z79">
        <v>0</v>
      </c>
      <c r="AA79">
        <v>0</v>
      </c>
      <c r="AB79">
        <v>1</v>
      </c>
      <c r="AC79">
        <v>0</v>
      </c>
      <c r="AD79">
        <v>0</v>
      </c>
      <c r="AE79">
        <v>0</v>
      </c>
      <c r="AF79">
        <v>0</v>
      </c>
      <c r="AG79">
        <v>1</v>
      </c>
      <c r="AH79">
        <v>1</v>
      </c>
      <c r="AI79">
        <v>0</v>
      </c>
    </row>
    <row r="80" spans="1:37" x14ac:dyDescent="0.25">
      <c r="A80" t="str">
        <f>"76"</f>
        <v>76</v>
      </c>
      <c r="B80" t="str">
        <f t="shared" si="4"/>
        <v>201</v>
      </c>
      <c r="C80" t="str">
        <f t="shared" ref="C80:C104" si="5">"4"</f>
        <v>4</v>
      </c>
      <c r="D80" t="str">
        <f>"22"</f>
        <v>22</v>
      </c>
      <c r="E80" t="str">
        <f>"201-4-22"</f>
        <v>201-4-22</v>
      </c>
      <c r="F80" t="s">
        <v>41</v>
      </c>
      <c r="G80" t="s">
        <v>44</v>
      </c>
      <c r="H80" t="s">
        <v>45</v>
      </c>
      <c r="I80">
        <v>0</v>
      </c>
      <c r="J80">
        <v>1</v>
      </c>
      <c r="K80">
        <v>1</v>
      </c>
      <c r="L80">
        <v>0</v>
      </c>
      <c r="M80">
        <v>0</v>
      </c>
      <c r="N80">
        <v>1</v>
      </c>
      <c r="O80">
        <v>0</v>
      </c>
      <c r="P80">
        <v>1</v>
      </c>
      <c r="Q80">
        <v>0</v>
      </c>
      <c r="AF80">
        <v>0</v>
      </c>
      <c r="AG80">
        <v>1</v>
      </c>
      <c r="AH80">
        <v>1</v>
      </c>
      <c r="AI80">
        <v>0</v>
      </c>
      <c r="AJ80">
        <v>1</v>
      </c>
      <c r="AK80">
        <v>0</v>
      </c>
    </row>
    <row r="81" spans="1:37" x14ac:dyDescent="0.25">
      <c r="A81" t="str">
        <f>"77"</f>
        <v>77</v>
      </c>
      <c r="B81" t="str">
        <f t="shared" si="4"/>
        <v>201</v>
      </c>
      <c r="C81" t="str">
        <f t="shared" si="5"/>
        <v>4</v>
      </c>
      <c r="D81" t="str">
        <f>"21"</f>
        <v>21</v>
      </c>
      <c r="E81" t="str">
        <f>"201-4-21"</f>
        <v>201-4-21</v>
      </c>
      <c r="F81" t="s">
        <v>41</v>
      </c>
      <c r="G81" t="s">
        <v>42</v>
      </c>
      <c r="H81" t="s">
        <v>43</v>
      </c>
      <c r="R81">
        <v>1</v>
      </c>
      <c r="S81">
        <v>0</v>
      </c>
      <c r="T81">
        <v>0</v>
      </c>
      <c r="U81">
        <v>0</v>
      </c>
      <c r="V81">
        <v>0</v>
      </c>
      <c r="W81">
        <v>1</v>
      </c>
      <c r="X81">
        <v>0</v>
      </c>
      <c r="Y81">
        <v>1</v>
      </c>
      <c r="Z81">
        <v>1</v>
      </c>
      <c r="AA81">
        <v>0</v>
      </c>
      <c r="AB81">
        <v>1</v>
      </c>
      <c r="AC81">
        <v>0</v>
      </c>
      <c r="AD81">
        <v>0</v>
      </c>
      <c r="AE81">
        <v>1</v>
      </c>
      <c r="AF81">
        <v>0</v>
      </c>
      <c r="AG81">
        <v>1</v>
      </c>
      <c r="AH81">
        <v>0</v>
      </c>
      <c r="AI81">
        <v>1</v>
      </c>
    </row>
    <row r="82" spans="1:37" x14ac:dyDescent="0.25">
      <c r="A82" t="str">
        <f>"78"</f>
        <v>78</v>
      </c>
      <c r="B82" t="str">
        <f t="shared" si="4"/>
        <v>201</v>
      </c>
      <c r="C82" t="str">
        <f t="shared" si="5"/>
        <v>4</v>
      </c>
      <c r="D82" t="str">
        <f>"14"</f>
        <v>14</v>
      </c>
      <c r="E82" t="str">
        <f>"201-4-14"</f>
        <v>201-4-14</v>
      </c>
      <c r="F82" t="s">
        <v>41</v>
      </c>
      <c r="G82" t="s">
        <v>44</v>
      </c>
      <c r="H82" t="s">
        <v>45</v>
      </c>
      <c r="I82">
        <v>1</v>
      </c>
      <c r="J82">
        <v>0</v>
      </c>
      <c r="K82">
        <v>1</v>
      </c>
      <c r="L82">
        <v>1</v>
      </c>
      <c r="M82">
        <v>0</v>
      </c>
      <c r="N82">
        <v>1</v>
      </c>
      <c r="O82">
        <v>0</v>
      </c>
      <c r="P82">
        <v>0</v>
      </c>
      <c r="Q82">
        <v>1</v>
      </c>
      <c r="AF82">
        <v>0</v>
      </c>
      <c r="AG82">
        <v>1</v>
      </c>
      <c r="AH82">
        <v>1</v>
      </c>
      <c r="AI82">
        <v>0</v>
      </c>
      <c r="AJ82">
        <v>0</v>
      </c>
      <c r="AK82">
        <v>1</v>
      </c>
    </row>
    <row r="83" spans="1:37" x14ac:dyDescent="0.25">
      <c r="A83" t="str">
        <f>"79"</f>
        <v>79</v>
      </c>
      <c r="B83" t="str">
        <f t="shared" si="4"/>
        <v>201</v>
      </c>
      <c r="C83" t="str">
        <f t="shared" si="5"/>
        <v>4</v>
      </c>
      <c r="D83" t="str">
        <f>"13"</f>
        <v>13</v>
      </c>
      <c r="E83" t="str">
        <f>"201-4-13"</f>
        <v>201-4-13</v>
      </c>
      <c r="F83" t="s">
        <v>41</v>
      </c>
      <c r="G83" t="s">
        <v>44</v>
      </c>
      <c r="H83" t="s">
        <v>45</v>
      </c>
      <c r="I83">
        <v>0</v>
      </c>
      <c r="J83">
        <v>0</v>
      </c>
      <c r="K83">
        <v>1</v>
      </c>
      <c r="L83">
        <v>1</v>
      </c>
      <c r="M83">
        <v>0</v>
      </c>
      <c r="N83">
        <v>0</v>
      </c>
      <c r="O83">
        <v>1</v>
      </c>
      <c r="P83">
        <v>1</v>
      </c>
      <c r="Q83">
        <v>1</v>
      </c>
      <c r="AF83">
        <v>0</v>
      </c>
      <c r="AG83">
        <v>1</v>
      </c>
      <c r="AH83">
        <v>1</v>
      </c>
      <c r="AI83">
        <v>0</v>
      </c>
      <c r="AJ83">
        <v>0</v>
      </c>
      <c r="AK83">
        <v>1</v>
      </c>
    </row>
    <row r="84" spans="1:37" x14ac:dyDescent="0.25">
      <c r="A84" t="str">
        <f>"80"</f>
        <v>80</v>
      </c>
      <c r="B84" t="str">
        <f t="shared" si="4"/>
        <v>201</v>
      </c>
      <c r="C84" t="str">
        <f t="shared" si="5"/>
        <v>4</v>
      </c>
      <c r="D84" t="str">
        <f>"9"</f>
        <v>9</v>
      </c>
      <c r="E84" t="str">
        <f>"201-4-9"</f>
        <v>201-4-9</v>
      </c>
      <c r="F84" t="s">
        <v>41</v>
      </c>
      <c r="G84" t="s">
        <v>44</v>
      </c>
      <c r="H84" t="s">
        <v>45</v>
      </c>
      <c r="I84">
        <v>0</v>
      </c>
      <c r="J84">
        <v>0</v>
      </c>
      <c r="K84">
        <v>0</v>
      </c>
      <c r="L84">
        <v>1</v>
      </c>
      <c r="M84">
        <v>1</v>
      </c>
      <c r="N84">
        <v>1</v>
      </c>
      <c r="O84">
        <v>1</v>
      </c>
      <c r="P84">
        <v>0</v>
      </c>
      <c r="Q84">
        <v>1</v>
      </c>
      <c r="AF84">
        <v>0</v>
      </c>
      <c r="AG84">
        <v>1</v>
      </c>
      <c r="AH84">
        <v>0</v>
      </c>
      <c r="AI84">
        <v>1</v>
      </c>
      <c r="AJ84">
        <v>1</v>
      </c>
      <c r="AK84">
        <v>0</v>
      </c>
    </row>
    <row r="85" spans="1:37" x14ac:dyDescent="0.25">
      <c r="A85" t="str">
        <f>"81"</f>
        <v>81</v>
      </c>
      <c r="B85" t="str">
        <f t="shared" si="4"/>
        <v>201</v>
      </c>
      <c r="C85" t="str">
        <f t="shared" si="5"/>
        <v>4</v>
      </c>
      <c r="D85" t="str">
        <f>"5"</f>
        <v>5</v>
      </c>
      <c r="E85" t="str">
        <f>"201-4-5"</f>
        <v>201-4-5</v>
      </c>
      <c r="F85" t="s">
        <v>41</v>
      </c>
      <c r="G85" t="s">
        <v>42</v>
      </c>
      <c r="H85" t="s">
        <v>43</v>
      </c>
      <c r="R85">
        <v>0</v>
      </c>
      <c r="S85">
        <v>1</v>
      </c>
      <c r="T85">
        <v>0</v>
      </c>
      <c r="U85">
        <v>1</v>
      </c>
      <c r="V85">
        <v>1</v>
      </c>
      <c r="W85">
        <v>0</v>
      </c>
      <c r="X85">
        <v>1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1</v>
      </c>
      <c r="AF85">
        <v>0</v>
      </c>
      <c r="AG85">
        <v>1</v>
      </c>
      <c r="AH85">
        <v>0</v>
      </c>
      <c r="AI85">
        <v>1</v>
      </c>
    </row>
    <row r="86" spans="1:37" x14ac:dyDescent="0.25">
      <c r="A86" t="str">
        <f>"82"</f>
        <v>82</v>
      </c>
      <c r="B86" t="str">
        <f t="shared" si="4"/>
        <v>201</v>
      </c>
      <c r="C86" t="str">
        <f t="shared" si="5"/>
        <v>4</v>
      </c>
      <c r="D86" t="str">
        <f>"1"</f>
        <v>1</v>
      </c>
      <c r="E86" t="str">
        <f>"201-4-1"</f>
        <v>201-4-1</v>
      </c>
      <c r="F86" t="s">
        <v>41</v>
      </c>
      <c r="G86" t="s">
        <v>44</v>
      </c>
      <c r="H86" t="s">
        <v>45</v>
      </c>
      <c r="I86">
        <v>0</v>
      </c>
      <c r="J86">
        <v>1</v>
      </c>
      <c r="K86">
        <v>1</v>
      </c>
      <c r="L86">
        <v>0</v>
      </c>
      <c r="M86">
        <v>0</v>
      </c>
      <c r="N86">
        <v>1</v>
      </c>
      <c r="O86">
        <v>0</v>
      </c>
      <c r="P86">
        <v>1</v>
      </c>
      <c r="Q86">
        <v>1</v>
      </c>
      <c r="AF86">
        <v>0</v>
      </c>
      <c r="AG86">
        <v>1</v>
      </c>
      <c r="AH86">
        <v>0</v>
      </c>
      <c r="AI86">
        <v>1</v>
      </c>
      <c r="AJ86">
        <v>0</v>
      </c>
      <c r="AK86">
        <v>1</v>
      </c>
    </row>
    <row r="87" spans="1:37" x14ac:dyDescent="0.25">
      <c r="A87" t="str">
        <f>"83"</f>
        <v>83</v>
      </c>
      <c r="B87" t="str">
        <f t="shared" si="4"/>
        <v>201</v>
      </c>
      <c r="C87" t="str">
        <f t="shared" si="5"/>
        <v>4</v>
      </c>
      <c r="D87" t="str">
        <f>"24"</f>
        <v>24</v>
      </c>
      <c r="E87" t="str">
        <f>"201-4-24"</f>
        <v>201-4-24</v>
      </c>
      <c r="F87" t="s">
        <v>41</v>
      </c>
      <c r="G87" t="s">
        <v>42</v>
      </c>
      <c r="H87" t="s">
        <v>43</v>
      </c>
      <c r="R87">
        <v>1</v>
      </c>
      <c r="S87">
        <v>0</v>
      </c>
      <c r="T87">
        <v>0</v>
      </c>
      <c r="U87">
        <v>0</v>
      </c>
      <c r="V87">
        <v>0</v>
      </c>
      <c r="W87">
        <v>1</v>
      </c>
      <c r="X87">
        <v>0</v>
      </c>
      <c r="Y87">
        <v>0</v>
      </c>
      <c r="Z87">
        <v>1</v>
      </c>
      <c r="AA87">
        <v>1</v>
      </c>
      <c r="AB87">
        <v>1</v>
      </c>
      <c r="AC87">
        <v>0</v>
      </c>
      <c r="AD87">
        <v>1</v>
      </c>
      <c r="AE87">
        <v>0</v>
      </c>
      <c r="AF87">
        <v>0</v>
      </c>
      <c r="AG87">
        <v>1</v>
      </c>
      <c r="AH87">
        <v>0</v>
      </c>
      <c r="AI87">
        <v>1</v>
      </c>
    </row>
    <row r="88" spans="1:37" x14ac:dyDescent="0.25">
      <c r="A88" t="str">
        <f>"84"</f>
        <v>84</v>
      </c>
      <c r="B88" t="str">
        <f t="shared" si="4"/>
        <v>201</v>
      </c>
      <c r="C88" t="str">
        <f t="shared" si="5"/>
        <v>4</v>
      </c>
      <c r="D88" t="str">
        <f>"23"</f>
        <v>23</v>
      </c>
      <c r="E88" t="str">
        <f>"201-4-23"</f>
        <v>201-4-23</v>
      </c>
      <c r="F88" t="s">
        <v>41</v>
      </c>
      <c r="G88" t="s">
        <v>42</v>
      </c>
      <c r="H88" t="s">
        <v>43</v>
      </c>
      <c r="R88">
        <v>0</v>
      </c>
      <c r="S88">
        <v>1</v>
      </c>
      <c r="T88">
        <v>0</v>
      </c>
      <c r="U88">
        <v>0</v>
      </c>
      <c r="V88">
        <v>1</v>
      </c>
      <c r="W88">
        <v>0</v>
      </c>
      <c r="X88">
        <v>1</v>
      </c>
      <c r="Y88">
        <v>0</v>
      </c>
      <c r="Z88">
        <v>1</v>
      </c>
      <c r="AA88">
        <v>0</v>
      </c>
      <c r="AB88">
        <v>0</v>
      </c>
      <c r="AC88">
        <v>1</v>
      </c>
      <c r="AD88">
        <v>0</v>
      </c>
      <c r="AE88">
        <v>1</v>
      </c>
      <c r="AF88">
        <v>0</v>
      </c>
      <c r="AG88">
        <v>1</v>
      </c>
      <c r="AH88">
        <v>1</v>
      </c>
      <c r="AI88">
        <v>0</v>
      </c>
    </row>
    <row r="89" spans="1:37" x14ac:dyDescent="0.25">
      <c r="A89" t="str">
        <f>"85"</f>
        <v>85</v>
      </c>
      <c r="B89" t="str">
        <f t="shared" si="4"/>
        <v>201</v>
      </c>
      <c r="C89" t="str">
        <f t="shared" si="5"/>
        <v>4</v>
      </c>
      <c r="D89" t="str">
        <f>"16"</f>
        <v>16</v>
      </c>
      <c r="E89" t="str">
        <f>"201-4-16"</f>
        <v>201-4-16</v>
      </c>
      <c r="F89" t="s">
        <v>41</v>
      </c>
      <c r="G89" t="s">
        <v>42</v>
      </c>
      <c r="H89" t="s">
        <v>43</v>
      </c>
      <c r="R89">
        <v>0</v>
      </c>
      <c r="S89">
        <v>1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>
        <v>0</v>
      </c>
      <c r="AG89">
        <v>1</v>
      </c>
      <c r="AH89">
        <v>0</v>
      </c>
      <c r="AI89">
        <v>1</v>
      </c>
    </row>
    <row r="90" spans="1:37" x14ac:dyDescent="0.25">
      <c r="A90" t="str">
        <f>"86"</f>
        <v>86</v>
      </c>
      <c r="B90" t="str">
        <f t="shared" si="4"/>
        <v>201</v>
      </c>
      <c r="C90" t="str">
        <f t="shared" si="5"/>
        <v>4</v>
      </c>
      <c r="D90" t="str">
        <f>"15"</f>
        <v>15</v>
      </c>
      <c r="E90" t="str">
        <f>"201-4-15"</f>
        <v>201-4-15</v>
      </c>
      <c r="F90" t="s">
        <v>41</v>
      </c>
      <c r="G90" t="s">
        <v>42</v>
      </c>
      <c r="H90" t="s">
        <v>43</v>
      </c>
      <c r="R90">
        <v>0</v>
      </c>
      <c r="S90">
        <v>1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>
        <v>0</v>
      </c>
      <c r="AG90">
        <v>1</v>
      </c>
      <c r="AH90">
        <v>0</v>
      </c>
      <c r="AI90">
        <v>1</v>
      </c>
    </row>
    <row r="91" spans="1:37" x14ac:dyDescent="0.25">
      <c r="A91" t="str">
        <f>"87"</f>
        <v>87</v>
      </c>
      <c r="B91" t="str">
        <f t="shared" si="4"/>
        <v>201</v>
      </c>
      <c r="C91" t="str">
        <f t="shared" si="5"/>
        <v>4</v>
      </c>
      <c r="D91" t="str">
        <f>"10"</f>
        <v>10</v>
      </c>
      <c r="E91" t="str">
        <f>"201-4-10"</f>
        <v>201-4-10</v>
      </c>
      <c r="F91" t="s">
        <v>41</v>
      </c>
      <c r="G91" t="s">
        <v>44</v>
      </c>
      <c r="H91" t="s">
        <v>45</v>
      </c>
      <c r="I91">
        <v>0</v>
      </c>
      <c r="J91">
        <v>0</v>
      </c>
      <c r="K91">
        <v>0</v>
      </c>
      <c r="L91">
        <v>1</v>
      </c>
      <c r="M91">
        <v>1</v>
      </c>
      <c r="N91">
        <v>1</v>
      </c>
      <c r="O91">
        <v>1</v>
      </c>
      <c r="P91">
        <v>0</v>
      </c>
      <c r="Q91">
        <v>1</v>
      </c>
      <c r="AF91">
        <v>0</v>
      </c>
      <c r="AG91">
        <v>1</v>
      </c>
      <c r="AH91">
        <v>0</v>
      </c>
      <c r="AI91">
        <v>0</v>
      </c>
      <c r="AJ91">
        <v>1</v>
      </c>
      <c r="AK91">
        <v>0</v>
      </c>
    </row>
    <row r="92" spans="1:37" x14ac:dyDescent="0.25">
      <c r="A92" t="str">
        <f>"88"</f>
        <v>88</v>
      </c>
      <c r="B92" t="str">
        <f t="shared" si="4"/>
        <v>201</v>
      </c>
      <c r="C92" t="str">
        <f t="shared" si="5"/>
        <v>4</v>
      </c>
      <c r="D92" t="str">
        <f>"6"</f>
        <v>6</v>
      </c>
      <c r="E92" t="str">
        <f>"201-4-6"</f>
        <v>201-4-6</v>
      </c>
      <c r="F92" t="s">
        <v>41</v>
      </c>
      <c r="G92" t="s">
        <v>42</v>
      </c>
      <c r="H92" t="s">
        <v>43</v>
      </c>
      <c r="R92">
        <v>0</v>
      </c>
      <c r="S92">
        <v>1</v>
      </c>
      <c r="T92">
        <v>0</v>
      </c>
      <c r="U92">
        <v>1</v>
      </c>
      <c r="V92">
        <v>1</v>
      </c>
      <c r="W92">
        <v>0</v>
      </c>
      <c r="X92">
        <v>1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1</v>
      </c>
      <c r="AF92">
        <v>0</v>
      </c>
      <c r="AG92">
        <v>1</v>
      </c>
      <c r="AH92">
        <v>0</v>
      </c>
      <c r="AI92">
        <v>1</v>
      </c>
    </row>
    <row r="93" spans="1:37" x14ac:dyDescent="0.25">
      <c r="A93" t="str">
        <f>"89"</f>
        <v>89</v>
      </c>
      <c r="B93" t="str">
        <f t="shared" si="4"/>
        <v>201</v>
      </c>
      <c r="C93" t="str">
        <f t="shared" si="5"/>
        <v>4</v>
      </c>
      <c r="D93" t="str">
        <f>"2"</f>
        <v>2</v>
      </c>
      <c r="E93" t="str">
        <f>"201-4-2"</f>
        <v>201-4-2</v>
      </c>
      <c r="F93" t="s">
        <v>41</v>
      </c>
      <c r="G93" t="s">
        <v>42</v>
      </c>
      <c r="H93" t="s">
        <v>43</v>
      </c>
      <c r="R93">
        <v>0</v>
      </c>
      <c r="S93">
        <v>0</v>
      </c>
      <c r="T93">
        <v>1</v>
      </c>
      <c r="U93">
        <v>0</v>
      </c>
      <c r="V93">
        <v>0</v>
      </c>
      <c r="W93">
        <v>1</v>
      </c>
      <c r="X93">
        <v>0</v>
      </c>
      <c r="Y93">
        <v>1</v>
      </c>
      <c r="Z93">
        <v>0</v>
      </c>
      <c r="AA93">
        <v>1</v>
      </c>
      <c r="AB93">
        <v>1</v>
      </c>
      <c r="AC93">
        <v>1</v>
      </c>
      <c r="AD93">
        <v>0</v>
      </c>
      <c r="AE93">
        <v>0</v>
      </c>
      <c r="AF93">
        <v>0</v>
      </c>
      <c r="AG93">
        <v>1</v>
      </c>
      <c r="AH93">
        <v>1</v>
      </c>
      <c r="AI93">
        <v>0</v>
      </c>
    </row>
    <row r="94" spans="1:37" x14ac:dyDescent="0.25">
      <c r="A94" t="str">
        <f>"90"</f>
        <v>90</v>
      </c>
      <c r="B94" t="str">
        <f t="shared" si="4"/>
        <v>201</v>
      </c>
      <c r="C94" t="str">
        <f t="shared" si="5"/>
        <v>4</v>
      </c>
      <c r="D94" t="str">
        <f>"25"</f>
        <v>25</v>
      </c>
      <c r="E94" t="str">
        <f>"201-4-25"</f>
        <v>201-4-25</v>
      </c>
      <c r="F94" t="s">
        <v>41</v>
      </c>
      <c r="G94" t="s">
        <v>44</v>
      </c>
      <c r="H94" t="s">
        <v>45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AF94">
        <v>0</v>
      </c>
      <c r="AG94">
        <v>1</v>
      </c>
      <c r="AH94">
        <v>1</v>
      </c>
      <c r="AI94">
        <v>0</v>
      </c>
      <c r="AJ94">
        <v>0</v>
      </c>
      <c r="AK94">
        <v>1</v>
      </c>
    </row>
    <row r="95" spans="1:37" x14ac:dyDescent="0.25">
      <c r="A95" t="str">
        <f>"91"</f>
        <v>91</v>
      </c>
      <c r="B95" t="str">
        <f t="shared" si="4"/>
        <v>201</v>
      </c>
      <c r="C95" t="str">
        <f t="shared" si="5"/>
        <v>4</v>
      </c>
      <c r="D95" t="str">
        <f>"18"</f>
        <v>18</v>
      </c>
      <c r="E95" t="str">
        <f>"201-4-18"</f>
        <v>201-4-18</v>
      </c>
      <c r="F95" t="s">
        <v>41</v>
      </c>
      <c r="G95" t="s">
        <v>42</v>
      </c>
      <c r="H95" t="s">
        <v>43</v>
      </c>
      <c r="R95">
        <v>1</v>
      </c>
      <c r="S95">
        <v>0</v>
      </c>
      <c r="T95">
        <v>0</v>
      </c>
      <c r="U95">
        <v>0</v>
      </c>
      <c r="V95">
        <v>0</v>
      </c>
      <c r="W95">
        <v>1</v>
      </c>
      <c r="X95">
        <v>0</v>
      </c>
      <c r="Y95">
        <v>1</v>
      </c>
      <c r="Z95">
        <v>1</v>
      </c>
      <c r="AA95">
        <v>0</v>
      </c>
      <c r="AB95">
        <v>1</v>
      </c>
      <c r="AC95">
        <v>0</v>
      </c>
      <c r="AD95">
        <v>1</v>
      </c>
      <c r="AE95">
        <v>0</v>
      </c>
      <c r="AF95">
        <v>1</v>
      </c>
      <c r="AG95">
        <v>0</v>
      </c>
      <c r="AH95">
        <v>1</v>
      </c>
      <c r="AI95">
        <v>0</v>
      </c>
    </row>
    <row r="96" spans="1:37" x14ac:dyDescent="0.25">
      <c r="A96" t="str">
        <f>"92"</f>
        <v>92</v>
      </c>
      <c r="B96" t="str">
        <f t="shared" si="4"/>
        <v>201</v>
      </c>
      <c r="C96" t="str">
        <f t="shared" si="5"/>
        <v>4</v>
      </c>
      <c r="D96" t="str">
        <f>"17"</f>
        <v>17</v>
      </c>
      <c r="E96" t="str">
        <f>"201-4-17"</f>
        <v>201-4-17</v>
      </c>
      <c r="F96" t="s">
        <v>41</v>
      </c>
      <c r="G96" t="s">
        <v>42</v>
      </c>
      <c r="H96" t="s">
        <v>43</v>
      </c>
      <c r="R96">
        <v>1</v>
      </c>
      <c r="S96">
        <v>0</v>
      </c>
      <c r="T96">
        <v>0</v>
      </c>
      <c r="U96">
        <v>0</v>
      </c>
      <c r="V96">
        <v>0</v>
      </c>
      <c r="W96">
        <v>1</v>
      </c>
      <c r="X96">
        <v>0</v>
      </c>
      <c r="Y96">
        <v>1</v>
      </c>
      <c r="Z96">
        <v>1</v>
      </c>
      <c r="AA96">
        <v>0</v>
      </c>
      <c r="AB96">
        <v>1</v>
      </c>
      <c r="AC96">
        <v>0</v>
      </c>
      <c r="AD96">
        <v>1</v>
      </c>
      <c r="AE96">
        <v>0</v>
      </c>
      <c r="AF96">
        <v>1</v>
      </c>
      <c r="AG96">
        <v>0</v>
      </c>
      <c r="AH96">
        <v>1</v>
      </c>
      <c r="AI96">
        <v>0</v>
      </c>
    </row>
    <row r="97" spans="1:37" x14ac:dyDescent="0.25">
      <c r="A97" t="str">
        <f>"93"</f>
        <v>93</v>
      </c>
      <c r="B97" t="str">
        <f t="shared" si="4"/>
        <v>201</v>
      </c>
      <c r="C97" t="str">
        <f t="shared" si="5"/>
        <v>4</v>
      </c>
      <c r="D97" t="str">
        <f>"11"</f>
        <v>11</v>
      </c>
      <c r="E97" t="str">
        <f>"201-4-11"</f>
        <v>201-4-11</v>
      </c>
      <c r="F97" t="s">
        <v>41</v>
      </c>
      <c r="G97" t="s">
        <v>42</v>
      </c>
      <c r="H97" t="s">
        <v>43</v>
      </c>
      <c r="R97">
        <v>0</v>
      </c>
      <c r="S97">
        <v>1</v>
      </c>
      <c r="T97">
        <v>0</v>
      </c>
      <c r="U97">
        <v>1</v>
      </c>
      <c r="V97">
        <v>1</v>
      </c>
      <c r="W97">
        <v>0</v>
      </c>
      <c r="X97">
        <v>1</v>
      </c>
      <c r="Y97">
        <v>0</v>
      </c>
      <c r="Z97">
        <v>0</v>
      </c>
      <c r="AA97">
        <v>0</v>
      </c>
      <c r="AB97">
        <v>1</v>
      </c>
      <c r="AC97">
        <v>0</v>
      </c>
      <c r="AD97">
        <v>0</v>
      </c>
      <c r="AE97">
        <v>1</v>
      </c>
      <c r="AF97">
        <v>0</v>
      </c>
      <c r="AG97">
        <v>1</v>
      </c>
      <c r="AH97">
        <v>0</v>
      </c>
      <c r="AI97">
        <v>1</v>
      </c>
    </row>
    <row r="98" spans="1:37" x14ac:dyDescent="0.25">
      <c r="A98" t="str">
        <f>"94"</f>
        <v>94</v>
      </c>
      <c r="B98" t="str">
        <f t="shared" si="4"/>
        <v>201</v>
      </c>
      <c r="C98" t="str">
        <f t="shared" si="5"/>
        <v>4</v>
      </c>
      <c r="D98" t="str">
        <f>"7"</f>
        <v>7</v>
      </c>
      <c r="E98" t="str">
        <f>"201-4-7"</f>
        <v>201-4-7</v>
      </c>
      <c r="F98" t="s">
        <v>41</v>
      </c>
      <c r="G98" t="s">
        <v>42</v>
      </c>
      <c r="H98" t="s">
        <v>43</v>
      </c>
      <c r="R98">
        <v>1</v>
      </c>
      <c r="S98">
        <v>1</v>
      </c>
      <c r="T98">
        <v>0</v>
      </c>
      <c r="U98">
        <v>1</v>
      </c>
      <c r="V98">
        <v>0</v>
      </c>
      <c r="W98">
        <v>0</v>
      </c>
      <c r="X98">
        <v>0</v>
      </c>
      <c r="Y98">
        <v>0</v>
      </c>
      <c r="Z98">
        <v>0</v>
      </c>
      <c r="AA98">
        <v>1</v>
      </c>
      <c r="AB98">
        <v>0</v>
      </c>
      <c r="AC98">
        <v>1</v>
      </c>
      <c r="AD98">
        <v>1</v>
      </c>
      <c r="AE98">
        <v>0</v>
      </c>
      <c r="AF98">
        <v>0</v>
      </c>
      <c r="AG98">
        <v>1</v>
      </c>
      <c r="AH98">
        <v>1</v>
      </c>
      <c r="AI98">
        <v>0</v>
      </c>
    </row>
    <row r="99" spans="1:37" x14ac:dyDescent="0.25">
      <c r="A99" t="str">
        <f>"95"</f>
        <v>95</v>
      </c>
      <c r="B99" t="str">
        <f t="shared" si="4"/>
        <v>201</v>
      </c>
      <c r="C99" t="str">
        <f t="shared" si="5"/>
        <v>4</v>
      </c>
      <c r="D99" t="str">
        <f>"3"</f>
        <v>3</v>
      </c>
      <c r="E99" t="str">
        <f>"201-4-3"</f>
        <v>201-4-3</v>
      </c>
      <c r="F99" t="s">
        <v>41</v>
      </c>
      <c r="G99" t="s">
        <v>42</v>
      </c>
      <c r="H99" t="s">
        <v>43</v>
      </c>
      <c r="R99">
        <v>0</v>
      </c>
      <c r="S99">
        <v>1</v>
      </c>
      <c r="T99">
        <v>0</v>
      </c>
      <c r="U99">
        <v>1</v>
      </c>
      <c r="V99">
        <v>1</v>
      </c>
      <c r="W99">
        <v>0</v>
      </c>
      <c r="X99">
        <v>1</v>
      </c>
      <c r="Y99">
        <v>0</v>
      </c>
      <c r="Z99">
        <v>0</v>
      </c>
      <c r="AA99">
        <v>0</v>
      </c>
      <c r="AB99">
        <v>1</v>
      </c>
      <c r="AC99">
        <v>0</v>
      </c>
      <c r="AD99">
        <v>0</v>
      </c>
      <c r="AE99">
        <v>1</v>
      </c>
      <c r="AF99">
        <v>0</v>
      </c>
      <c r="AG99">
        <v>1</v>
      </c>
      <c r="AH99">
        <v>0</v>
      </c>
      <c r="AI99">
        <v>1</v>
      </c>
    </row>
    <row r="100" spans="1:37" x14ac:dyDescent="0.25">
      <c r="A100" t="str">
        <f>"96"</f>
        <v>96</v>
      </c>
      <c r="B100" t="str">
        <f t="shared" si="4"/>
        <v>201</v>
      </c>
      <c r="C100" t="str">
        <f t="shared" si="5"/>
        <v>4</v>
      </c>
      <c r="D100" t="str">
        <f>"20"</f>
        <v>20</v>
      </c>
      <c r="E100" t="str">
        <f>"201-4-20"</f>
        <v>201-4-20</v>
      </c>
      <c r="F100" t="s">
        <v>41</v>
      </c>
      <c r="G100" t="s">
        <v>42</v>
      </c>
      <c r="H100" t="s">
        <v>43</v>
      </c>
      <c r="R100">
        <v>0</v>
      </c>
      <c r="S100">
        <v>1</v>
      </c>
      <c r="T100">
        <v>1</v>
      </c>
      <c r="U100">
        <v>1</v>
      </c>
      <c r="V100">
        <v>0</v>
      </c>
      <c r="W100">
        <v>0</v>
      </c>
      <c r="X100">
        <v>1</v>
      </c>
      <c r="Y100">
        <v>0</v>
      </c>
      <c r="Z100">
        <v>0</v>
      </c>
      <c r="AA100">
        <v>0</v>
      </c>
      <c r="AB100">
        <v>1</v>
      </c>
      <c r="AC100">
        <v>1</v>
      </c>
      <c r="AD100">
        <v>0</v>
      </c>
      <c r="AE100">
        <v>0</v>
      </c>
      <c r="AF100">
        <v>0</v>
      </c>
      <c r="AG100">
        <v>1</v>
      </c>
      <c r="AH100">
        <v>0</v>
      </c>
      <c r="AI100">
        <v>1</v>
      </c>
    </row>
    <row r="101" spans="1:37" x14ac:dyDescent="0.25">
      <c r="A101" t="str">
        <f>"97"</f>
        <v>97</v>
      </c>
      <c r="B101" t="str">
        <f t="shared" si="4"/>
        <v>201</v>
      </c>
      <c r="C101" t="str">
        <f t="shared" si="5"/>
        <v>4</v>
      </c>
      <c r="D101" t="str">
        <f>"19"</f>
        <v>19</v>
      </c>
      <c r="E101" t="str">
        <f>"201-4-19"</f>
        <v>201-4-19</v>
      </c>
      <c r="F101" t="s">
        <v>41</v>
      </c>
      <c r="G101" t="s">
        <v>42</v>
      </c>
      <c r="H101" t="s">
        <v>43</v>
      </c>
      <c r="R101">
        <v>0</v>
      </c>
      <c r="S101">
        <v>1</v>
      </c>
      <c r="T101">
        <v>1</v>
      </c>
      <c r="U101">
        <v>1</v>
      </c>
      <c r="V101">
        <v>0</v>
      </c>
      <c r="W101">
        <v>0</v>
      </c>
      <c r="X101">
        <v>1</v>
      </c>
      <c r="Y101">
        <v>0</v>
      </c>
      <c r="Z101">
        <v>0</v>
      </c>
      <c r="AA101">
        <v>0</v>
      </c>
      <c r="AB101">
        <v>1</v>
      </c>
      <c r="AC101">
        <v>1</v>
      </c>
      <c r="AD101">
        <v>0</v>
      </c>
      <c r="AE101">
        <v>0</v>
      </c>
      <c r="AF101">
        <v>0</v>
      </c>
      <c r="AG101">
        <v>1</v>
      </c>
      <c r="AH101">
        <v>0</v>
      </c>
      <c r="AI101">
        <v>1</v>
      </c>
    </row>
    <row r="102" spans="1:37" x14ac:dyDescent="0.25">
      <c r="A102" t="str">
        <f>"98"</f>
        <v>98</v>
      </c>
      <c r="B102" t="str">
        <f t="shared" si="4"/>
        <v>201</v>
      </c>
      <c r="C102" t="str">
        <f t="shared" si="5"/>
        <v>4</v>
      </c>
      <c r="D102" t="str">
        <f>"12"</f>
        <v>12</v>
      </c>
      <c r="E102" t="str">
        <f>"201-4-12"</f>
        <v>201-4-12</v>
      </c>
      <c r="F102" t="s">
        <v>41</v>
      </c>
      <c r="G102" t="s">
        <v>42</v>
      </c>
      <c r="H102" t="s">
        <v>43</v>
      </c>
      <c r="R102">
        <v>1</v>
      </c>
      <c r="S102">
        <v>0</v>
      </c>
      <c r="T102">
        <v>0</v>
      </c>
      <c r="U102">
        <v>1</v>
      </c>
      <c r="V102">
        <v>1</v>
      </c>
      <c r="W102">
        <v>0</v>
      </c>
      <c r="X102">
        <v>0</v>
      </c>
      <c r="Y102">
        <v>0</v>
      </c>
      <c r="Z102">
        <v>0</v>
      </c>
      <c r="AA102">
        <v>1</v>
      </c>
      <c r="AB102">
        <v>1</v>
      </c>
      <c r="AC102">
        <v>0</v>
      </c>
      <c r="AD102">
        <v>0</v>
      </c>
      <c r="AE102">
        <v>1</v>
      </c>
      <c r="AF102">
        <v>0</v>
      </c>
      <c r="AG102">
        <v>1</v>
      </c>
      <c r="AH102">
        <v>0</v>
      </c>
      <c r="AI102">
        <v>1</v>
      </c>
    </row>
    <row r="103" spans="1:37" x14ac:dyDescent="0.25">
      <c r="A103" t="str">
        <f>"99"</f>
        <v>99</v>
      </c>
      <c r="B103" t="str">
        <f t="shared" si="4"/>
        <v>201</v>
      </c>
      <c r="C103" t="str">
        <f t="shared" si="5"/>
        <v>4</v>
      </c>
      <c r="D103" t="str">
        <f>"8"</f>
        <v>8</v>
      </c>
      <c r="E103" t="str">
        <f>"201-4-8"</f>
        <v>201-4-8</v>
      </c>
      <c r="F103" t="s">
        <v>41</v>
      </c>
      <c r="G103" t="s">
        <v>42</v>
      </c>
      <c r="H103" t="s">
        <v>43</v>
      </c>
      <c r="R103">
        <v>1</v>
      </c>
      <c r="S103">
        <v>1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</v>
      </c>
      <c r="AA103">
        <v>1</v>
      </c>
      <c r="AB103">
        <v>1</v>
      </c>
      <c r="AC103">
        <v>0</v>
      </c>
      <c r="AD103">
        <v>1</v>
      </c>
      <c r="AE103">
        <v>0</v>
      </c>
      <c r="AF103">
        <v>0</v>
      </c>
      <c r="AG103">
        <v>1</v>
      </c>
      <c r="AH103">
        <v>1</v>
      </c>
      <c r="AI103">
        <v>0</v>
      </c>
    </row>
    <row r="104" spans="1:37" x14ac:dyDescent="0.25">
      <c r="A104" t="str">
        <f>"100"</f>
        <v>100</v>
      </c>
      <c r="B104" t="str">
        <f t="shared" si="4"/>
        <v>201</v>
      </c>
      <c r="C104" t="str">
        <f t="shared" si="5"/>
        <v>4</v>
      </c>
      <c r="D104" t="str">
        <f>"4"</f>
        <v>4</v>
      </c>
      <c r="E104" t="str">
        <f>"201-4-4"</f>
        <v>201-4-4</v>
      </c>
      <c r="F104" t="s">
        <v>41</v>
      </c>
      <c r="G104" t="s">
        <v>42</v>
      </c>
      <c r="H104" t="s">
        <v>43</v>
      </c>
      <c r="R104">
        <v>0</v>
      </c>
      <c r="S104">
        <v>1</v>
      </c>
      <c r="T104">
        <v>1</v>
      </c>
      <c r="U104">
        <v>1</v>
      </c>
      <c r="V104">
        <v>0</v>
      </c>
      <c r="W104">
        <v>0</v>
      </c>
      <c r="X104">
        <v>1</v>
      </c>
      <c r="Y104">
        <v>0</v>
      </c>
      <c r="Z104">
        <v>0</v>
      </c>
      <c r="AA104">
        <v>0</v>
      </c>
      <c r="AB104">
        <v>1</v>
      </c>
      <c r="AC104">
        <v>1</v>
      </c>
      <c r="AD104">
        <v>0</v>
      </c>
      <c r="AE104">
        <v>0</v>
      </c>
      <c r="AF104">
        <v>0</v>
      </c>
      <c r="AG104">
        <v>1</v>
      </c>
      <c r="AH104">
        <v>0</v>
      </c>
      <c r="AI104">
        <v>1</v>
      </c>
    </row>
    <row r="105" spans="1:37" x14ac:dyDescent="0.25">
      <c r="A105" t="str">
        <f>"101"</f>
        <v>101</v>
      </c>
      <c r="B105" t="str">
        <f t="shared" si="4"/>
        <v>201</v>
      </c>
      <c r="C105" t="str">
        <f t="shared" ref="C105:C129" si="6">"5"</f>
        <v>5</v>
      </c>
      <c r="D105" t="str">
        <f>"22"</f>
        <v>22</v>
      </c>
      <c r="E105" t="str">
        <f>"201-5-22"</f>
        <v>201-5-22</v>
      </c>
      <c r="F105" t="s">
        <v>41</v>
      </c>
      <c r="G105" t="s">
        <v>42</v>
      </c>
      <c r="H105" t="s">
        <v>43</v>
      </c>
      <c r="R105">
        <v>0</v>
      </c>
      <c r="S105">
        <v>0</v>
      </c>
      <c r="T105">
        <v>1</v>
      </c>
      <c r="U105">
        <v>0</v>
      </c>
      <c r="V105">
        <v>0</v>
      </c>
      <c r="W105">
        <v>1</v>
      </c>
      <c r="X105">
        <v>0</v>
      </c>
      <c r="Y105">
        <v>1</v>
      </c>
      <c r="Z105">
        <v>1</v>
      </c>
      <c r="AA105">
        <v>0</v>
      </c>
      <c r="AB105">
        <v>0</v>
      </c>
      <c r="AC105">
        <v>1</v>
      </c>
      <c r="AD105">
        <v>1</v>
      </c>
      <c r="AE105">
        <v>0</v>
      </c>
      <c r="AF105">
        <v>1</v>
      </c>
      <c r="AG105">
        <v>0</v>
      </c>
      <c r="AH105">
        <v>1</v>
      </c>
      <c r="AI105">
        <v>0</v>
      </c>
    </row>
    <row r="106" spans="1:37" x14ac:dyDescent="0.25">
      <c r="A106" t="str">
        <f>"102"</f>
        <v>102</v>
      </c>
      <c r="B106" t="str">
        <f t="shared" si="4"/>
        <v>201</v>
      </c>
      <c r="C106" t="str">
        <f t="shared" si="6"/>
        <v>5</v>
      </c>
      <c r="D106" t="str">
        <f>"21"</f>
        <v>21</v>
      </c>
      <c r="E106" t="str">
        <f>"201-5-21"</f>
        <v>201-5-21</v>
      </c>
      <c r="F106" t="s">
        <v>41</v>
      </c>
      <c r="G106" t="s">
        <v>42</v>
      </c>
      <c r="H106" t="s">
        <v>43</v>
      </c>
      <c r="R106">
        <v>0</v>
      </c>
      <c r="S106">
        <v>1</v>
      </c>
      <c r="T106">
        <v>1</v>
      </c>
      <c r="U106">
        <v>0</v>
      </c>
      <c r="V106">
        <v>1</v>
      </c>
      <c r="W106">
        <v>0</v>
      </c>
      <c r="X106">
        <v>1</v>
      </c>
      <c r="Y106">
        <v>0</v>
      </c>
      <c r="Z106">
        <v>0</v>
      </c>
      <c r="AA106">
        <v>0</v>
      </c>
      <c r="AB106">
        <v>1</v>
      </c>
      <c r="AC106">
        <v>0</v>
      </c>
      <c r="AD106">
        <v>0</v>
      </c>
      <c r="AE106">
        <v>1</v>
      </c>
      <c r="AF106">
        <v>0</v>
      </c>
      <c r="AG106">
        <v>1</v>
      </c>
      <c r="AH106">
        <v>0</v>
      </c>
      <c r="AI106">
        <v>1</v>
      </c>
    </row>
    <row r="107" spans="1:37" x14ac:dyDescent="0.25">
      <c r="A107" t="str">
        <f>"103"</f>
        <v>103</v>
      </c>
      <c r="B107" t="str">
        <f t="shared" si="4"/>
        <v>201</v>
      </c>
      <c r="C107" t="str">
        <f t="shared" si="6"/>
        <v>5</v>
      </c>
      <c r="D107" t="str">
        <f>"14"</f>
        <v>14</v>
      </c>
      <c r="E107" t="str">
        <f>"201-5-14"</f>
        <v>201-5-14</v>
      </c>
      <c r="F107" t="s">
        <v>41</v>
      </c>
      <c r="G107" t="s">
        <v>42</v>
      </c>
      <c r="H107" t="s">
        <v>43</v>
      </c>
      <c r="R107">
        <v>0</v>
      </c>
      <c r="S107">
        <v>1</v>
      </c>
      <c r="T107">
        <v>0</v>
      </c>
      <c r="U107">
        <v>0</v>
      </c>
      <c r="V107">
        <v>1</v>
      </c>
      <c r="W107">
        <v>1</v>
      </c>
      <c r="X107">
        <v>0</v>
      </c>
      <c r="Y107">
        <v>1</v>
      </c>
      <c r="Z107">
        <v>0</v>
      </c>
      <c r="AA107">
        <v>0</v>
      </c>
      <c r="AB107">
        <v>1</v>
      </c>
      <c r="AC107">
        <v>0</v>
      </c>
      <c r="AD107">
        <v>0</v>
      </c>
      <c r="AE107">
        <v>1</v>
      </c>
      <c r="AF107">
        <v>1</v>
      </c>
      <c r="AG107">
        <v>0</v>
      </c>
      <c r="AH107">
        <v>0</v>
      </c>
      <c r="AI107">
        <v>1</v>
      </c>
    </row>
    <row r="108" spans="1:37" x14ac:dyDescent="0.25">
      <c r="A108" t="str">
        <f>"104"</f>
        <v>104</v>
      </c>
      <c r="B108" t="str">
        <f t="shared" si="4"/>
        <v>201</v>
      </c>
      <c r="C108" t="str">
        <f t="shared" si="6"/>
        <v>5</v>
      </c>
      <c r="D108" t="str">
        <f>"13"</f>
        <v>13</v>
      </c>
      <c r="E108" t="str">
        <f>"201-5-13"</f>
        <v>201-5-13</v>
      </c>
      <c r="F108" t="s">
        <v>41</v>
      </c>
      <c r="G108" t="s">
        <v>42</v>
      </c>
      <c r="H108" t="s">
        <v>43</v>
      </c>
      <c r="R108">
        <v>0</v>
      </c>
      <c r="S108">
        <v>0</v>
      </c>
      <c r="T108">
        <v>0</v>
      </c>
      <c r="U108">
        <v>1</v>
      </c>
      <c r="V108">
        <v>0</v>
      </c>
      <c r="W108">
        <v>1</v>
      </c>
      <c r="X108">
        <v>0</v>
      </c>
      <c r="Y108">
        <v>1</v>
      </c>
      <c r="Z108">
        <v>1</v>
      </c>
      <c r="AA108">
        <v>0</v>
      </c>
      <c r="AB108">
        <v>1</v>
      </c>
      <c r="AC108">
        <v>1</v>
      </c>
      <c r="AD108">
        <v>0</v>
      </c>
      <c r="AE108">
        <v>0</v>
      </c>
      <c r="AF108">
        <v>0</v>
      </c>
      <c r="AG108">
        <v>1</v>
      </c>
      <c r="AH108">
        <v>0</v>
      </c>
      <c r="AI108">
        <v>1</v>
      </c>
    </row>
    <row r="109" spans="1:37" x14ac:dyDescent="0.25">
      <c r="A109" t="str">
        <f>"105"</f>
        <v>105</v>
      </c>
      <c r="B109" t="str">
        <f t="shared" si="4"/>
        <v>201</v>
      </c>
      <c r="C109" t="str">
        <f t="shared" si="6"/>
        <v>5</v>
      </c>
      <c r="D109" t="str">
        <f>"9"</f>
        <v>9</v>
      </c>
      <c r="E109" t="str">
        <f>"201-5-9"</f>
        <v>201-5-9</v>
      </c>
      <c r="F109" t="s">
        <v>41</v>
      </c>
      <c r="G109" t="s">
        <v>42</v>
      </c>
      <c r="H109" t="s">
        <v>43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1</v>
      </c>
      <c r="X109">
        <v>0</v>
      </c>
      <c r="Y109">
        <v>0</v>
      </c>
      <c r="Z109">
        <v>1</v>
      </c>
      <c r="AA109">
        <v>1</v>
      </c>
      <c r="AB109">
        <v>0</v>
      </c>
      <c r="AC109">
        <v>1</v>
      </c>
      <c r="AD109">
        <v>1</v>
      </c>
      <c r="AE109">
        <v>0</v>
      </c>
      <c r="AF109">
        <v>1</v>
      </c>
      <c r="AG109">
        <v>0</v>
      </c>
      <c r="AH109">
        <v>0</v>
      </c>
      <c r="AI109">
        <v>0</v>
      </c>
    </row>
    <row r="110" spans="1:37" x14ac:dyDescent="0.25">
      <c r="A110" t="str">
        <f>"106"</f>
        <v>106</v>
      </c>
      <c r="B110" t="str">
        <f t="shared" si="4"/>
        <v>201</v>
      </c>
      <c r="C110" t="str">
        <f t="shared" si="6"/>
        <v>5</v>
      </c>
      <c r="D110" t="str">
        <f>"5"</f>
        <v>5</v>
      </c>
      <c r="E110" t="str">
        <f>"201-5-5"</f>
        <v>201-5-5</v>
      </c>
      <c r="F110" t="s">
        <v>41</v>
      </c>
      <c r="G110" t="s">
        <v>42</v>
      </c>
      <c r="H110" t="s">
        <v>43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1</v>
      </c>
      <c r="X110">
        <v>0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0</v>
      </c>
      <c r="AE110">
        <v>0</v>
      </c>
      <c r="AF110">
        <v>0</v>
      </c>
      <c r="AG110">
        <v>1</v>
      </c>
      <c r="AH110">
        <v>1</v>
      </c>
      <c r="AI110">
        <v>0</v>
      </c>
    </row>
    <row r="111" spans="1:37" x14ac:dyDescent="0.25">
      <c r="A111" t="str">
        <f>"107"</f>
        <v>107</v>
      </c>
      <c r="B111" t="str">
        <f t="shared" si="4"/>
        <v>201</v>
      </c>
      <c r="C111" t="str">
        <f t="shared" si="6"/>
        <v>5</v>
      </c>
      <c r="D111" t="str">
        <f>"1"</f>
        <v>1</v>
      </c>
      <c r="E111" t="str">
        <f>"201-5-1"</f>
        <v>201-5-1</v>
      </c>
      <c r="F111" t="s">
        <v>41</v>
      </c>
      <c r="G111" t="s">
        <v>44</v>
      </c>
      <c r="H111" t="s">
        <v>45</v>
      </c>
      <c r="I111">
        <v>1</v>
      </c>
      <c r="J111">
        <v>1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1</v>
      </c>
      <c r="Q111">
        <v>1</v>
      </c>
      <c r="AF111">
        <v>0</v>
      </c>
      <c r="AG111">
        <v>1</v>
      </c>
      <c r="AH111">
        <v>0</v>
      </c>
      <c r="AI111">
        <v>1</v>
      </c>
      <c r="AJ111">
        <v>0</v>
      </c>
      <c r="AK111">
        <v>1</v>
      </c>
    </row>
    <row r="112" spans="1:37" x14ac:dyDescent="0.25">
      <c r="A112" t="str">
        <f>"108"</f>
        <v>108</v>
      </c>
      <c r="B112" t="str">
        <f t="shared" si="4"/>
        <v>201</v>
      </c>
      <c r="C112" t="str">
        <f t="shared" si="6"/>
        <v>5</v>
      </c>
      <c r="D112" t="str">
        <f>"24"</f>
        <v>24</v>
      </c>
      <c r="E112" t="str">
        <f>"201-5-24"</f>
        <v>201-5-24</v>
      </c>
      <c r="F112" t="s">
        <v>41</v>
      </c>
      <c r="G112" t="s">
        <v>42</v>
      </c>
      <c r="H112" t="s">
        <v>43</v>
      </c>
      <c r="R112">
        <v>1</v>
      </c>
      <c r="S112">
        <v>0</v>
      </c>
      <c r="T112">
        <v>0</v>
      </c>
      <c r="U112">
        <v>0</v>
      </c>
      <c r="V112">
        <v>0</v>
      </c>
      <c r="W112">
        <v>1</v>
      </c>
      <c r="X112">
        <v>0</v>
      </c>
      <c r="Y112">
        <v>1</v>
      </c>
      <c r="Z112">
        <v>0</v>
      </c>
      <c r="AA112">
        <v>1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1</v>
      </c>
      <c r="AH112">
        <v>0</v>
      </c>
      <c r="AI112">
        <v>1</v>
      </c>
    </row>
    <row r="113" spans="1:35" x14ac:dyDescent="0.25">
      <c r="A113" t="str">
        <f>"109"</f>
        <v>109</v>
      </c>
      <c r="B113" t="str">
        <f t="shared" si="4"/>
        <v>201</v>
      </c>
      <c r="C113" t="str">
        <f t="shared" si="6"/>
        <v>5</v>
      </c>
      <c r="D113" t="str">
        <f>"23"</f>
        <v>23</v>
      </c>
      <c r="E113" t="str">
        <f>"201-5-23"</f>
        <v>201-5-23</v>
      </c>
      <c r="F113" t="s">
        <v>41</v>
      </c>
      <c r="G113" t="s">
        <v>42</v>
      </c>
      <c r="H113" t="s">
        <v>43</v>
      </c>
      <c r="R113">
        <v>1</v>
      </c>
      <c r="S113">
        <v>0</v>
      </c>
      <c r="T113">
        <v>0</v>
      </c>
      <c r="U113">
        <v>0</v>
      </c>
      <c r="V113">
        <v>0</v>
      </c>
      <c r="W113">
        <v>1</v>
      </c>
      <c r="X113">
        <v>0</v>
      </c>
      <c r="Y113">
        <v>1</v>
      </c>
      <c r="Z113">
        <v>0</v>
      </c>
      <c r="AA113">
        <v>1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1</v>
      </c>
      <c r="AH113">
        <v>0</v>
      </c>
      <c r="AI113">
        <v>1</v>
      </c>
    </row>
    <row r="114" spans="1:35" x14ac:dyDescent="0.25">
      <c r="A114" t="str">
        <f>"110"</f>
        <v>110</v>
      </c>
      <c r="B114" t="str">
        <f t="shared" si="4"/>
        <v>201</v>
      </c>
      <c r="C114" t="str">
        <f t="shared" si="6"/>
        <v>5</v>
      </c>
      <c r="D114" t="str">
        <f>"16"</f>
        <v>16</v>
      </c>
      <c r="E114" t="str">
        <f>"201-5-16"</f>
        <v>201-5-16</v>
      </c>
      <c r="F114" t="s">
        <v>41</v>
      </c>
      <c r="G114" t="s">
        <v>42</v>
      </c>
      <c r="H114" t="s">
        <v>43</v>
      </c>
      <c r="R114">
        <v>0</v>
      </c>
      <c r="S114">
        <v>0</v>
      </c>
      <c r="T114">
        <v>0</v>
      </c>
      <c r="U114">
        <v>1</v>
      </c>
      <c r="V114">
        <v>0</v>
      </c>
      <c r="W114">
        <v>1</v>
      </c>
      <c r="X114">
        <v>0</v>
      </c>
      <c r="Y114">
        <v>1</v>
      </c>
      <c r="Z114">
        <v>0</v>
      </c>
      <c r="AA114">
        <v>1</v>
      </c>
      <c r="AB114">
        <v>1</v>
      </c>
      <c r="AC114">
        <v>0</v>
      </c>
      <c r="AD114">
        <v>0</v>
      </c>
      <c r="AE114">
        <v>1</v>
      </c>
      <c r="AF114">
        <v>0</v>
      </c>
      <c r="AG114">
        <v>1</v>
      </c>
      <c r="AH114">
        <v>0</v>
      </c>
      <c r="AI114">
        <v>1</v>
      </c>
    </row>
    <row r="115" spans="1:35" x14ac:dyDescent="0.25">
      <c r="A115" t="str">
        <f>"111"</f>
        <v>111</v>
      </c>
      <c r="B115" t="str">
        <f t="shared" si="4"/>
        <v>201</v>
      </c>
      <c r="C115" t="str">
        <f t="shared" si="6"/>
        <v>5</v>
      </c>
      <c r="D115" t="str">
        <f>"15"</f>
        <v>15</v>
      </c>
      <c r="E115" t="str">
        <f>"201-5-15"</f>
        <v>201-5-15</v>
      </c>
      <c r="F115" t="s">
        <v>41</v>
      </c>
      <c r="G115" t="s">
        <v>42</v>
      </c>
      <c r="H115" t="s">
        <v>43</v>
      </c>
      <c r="R115">
        <v>1</v>
      </c>
      <c r="S115">
        <v>0</v>
      </c>
      <c r="T115">
        <v>0</v>
      </c>
      <c r="U115">
        <v>1</v>
      </c>
      <c r="V115">
        <v>0</v>
      </c>
      <c r="W115">
        <v>0</v>
      </c>
      <c r="X115">
        <v>1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F115">
        <v>0</v>
      </c>
      <c r="AG115">
        <v>1</v>
      </c>
      <c r="AH115">
        <v>0</v>
      </c>
      <c r="AI115">
        <v>1</v>
      </c>
    </row>
    <row r="116" spans="1:35" x14ac:dyDescent="0.25">
      <c r="A116" t="str">
        <f>"112"</f>
        <v>112</v>
      </c>
      <c r="B116" t="str">
        <f t="shared" si="4"/>
        <v>201</v>
      </c>
      <c r="C116" t="str">
        <f t="shared" si="6"/>
        <v>5</v>
      </c>
      <c r="D116" t="str">
        <f>"10"</f>
        <v>10</v>
      </c>
      <c r="E116" t="str">
        <f>"201-5-10"</f>
        <v>201-5-10</v>
      </c>
      <c r="F116" t="s">
        <v>41</v>
      </c>
      <c r="G116" t="s">
        <v>42</v>
      </c>
      <c r="H116" t="s">
        <v>43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1</v>
      </c>
      <c r="X116">
        <v>0</v>
      </c>
      <c r="Y116">
        <v>1</v>
      </c>
      <c r="Z116">
        <v>1</v>
      </c>
      <c r="AA116">
        <v>1</v>
      </c>
      <c r="AB116">
        <v>0</v>
      </c>
      <c r="AC116">
        <v>1</v>
      </c>
      <c r="AD116">
        <v>1</v>
      </c>
      <c r="AE116">
        <v>0</v>
      </c>
      <c r="AF116">
        <v>0</v>
      </c>
      <c r="AG116">
        <v>1</v>
      </c>
      <c r="AH116">
        <v>0</v>
      </c>
      <c r="AI116">
        <v>1</v>
      </c>
    </row>
    <row r="117" spans="1:35" x14ac:dyDescent="0.25">
      <c r="A117" t="str">
        <f>"113"</f>
        <v>113</v>
      </c>
      <c r="B117" t="str">
        <f t="shared" si="4"/>
        <v>201</v>
      </c>
      <c r="C117" t="str">
        <f t="shared" si="6"/>
        <v>5</v>
      </c>
      <c r="D117" t="str">
        <f>"6"</f>
        <v>6</v>
      </c>
      <c r="E117" t="str">
        <f>"201-5-6"</f>
        <v>201-5-6</v>
      </c>
      <c r="F117" t="s">
        <v>41</v>
      </c>
      <c r="G117" t="s">
        <v>42</v>
      </c>
      <c r="H117" t="s">
        <v>43</v>
      </c>
      <c r="R117">
        <v>0</v>
      </c>
      <c r="S117">
        <v>1</v>
      </c>
      <c r="T117">
        <v>1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1</v>
      </c>
      <c r="AA117">
        <v>1</v>
      </c>
      <c r="AB117">
        <v>0</v>
      </c>
      <c r="AC117">
        <v>1</v>
      </c>
      <c r="AD117">
        <v>1</v>
      </c>
      <c r="AE117">
        <v>0</v>
      </c>
      <c r="AF117">
        <v>1</v>
      </c>
      <c r="AG117">
        <v>0</v>
      </c>
      <c r="AH117">
        <v>1</v>
      </c>
      <c r="AI117">
        <v>0</v>
      </c>
    </row>
    <row r="118" spans="1:35" x14ac:dyDescent="0.25">
      <c r="A118" t="str">
        <f>"114"</f>
        <v>114</v>
      </c>
      <c r="B118" t="str">
        <f t="shared" si="4"/>
        <v>201</v>
      </c>
      <c r="C118" t="str">
        <f t="shared" si="6"/>
        <v>5</v>
      </c>
      <c r="D118" t="str">
        <f>"3"</f>
        <v>3</v>
      </c>
      <c r="E118" t="str">
        <f>"201-5-3"</f>
        <v>201-5-3</v>
      </c>
      <c r="F118" t="s">
        <v>41</v>
      </c>
      <c r="G118" t="s">
        <v>42</v>
      </c>
      <c r="H118" t="s">
        <v>43</v>
      </c>
      <c r="R118">
        <v>0</v>
      </c>
      <c r="S118">
        <v>1</v>
      </c>
      <c r="T118">
        <v>0</v>
      </c>
      <c r="U118">
        <v>1</v>
      </c>
      <c r="V118">
        <v>1</v>
      </c>
      <c r="W118">
        <v>0</v>
      </c>
      <c r="X118">
        <v>1</v>
      </c>
      <c r="Y118">
        <v>0</v>
      </c>
      <c r="Z118">
        <v>0</v>
      </c>
      <c r="AA118">
        <v>0</v>
      </c>
      <c r="AB118">
        <v>1</v>
      </c>
      <c r="AC118">
        <v>0</v>
      </c>
      <c r="AD118">
        <v>0</v>
      </c>
      <c r="AE118">
        <v>1</v>
      </c>
      <c r="AF118">
        <v>0</v>
      </c>
      <c r="AG118">
        <v>1</v>
      </c>
      <c r="AH118">
        <v>0</v>
      </c>
      <c r="AI118">
        <v>1</v>
      </c>
    </row>
    <row r="119" spans="1:35" x14ac:dyDescent="0.25">
      <c r="A119" t="str">
        <f>"115"</f>
        <v>115</v>
      </c>
      <c r="B119" t="str">
        <f t="shared" si="4"/>
        <v>201</v>
      </c>
      <c r="C119" t="str">
        <f t="shared" si="6"/>
        <v>5</v>
      </c>
      <c r="D119" t="str">
        <f>"25"</f>
        <v>25</v>
      </c>
      <c r="E119" t="str">
        <f>"201-5-25"</f>
        <v>201-5-25</v>
      </c>
      <c r="F119" t="s">
        <v>41</v>
      </c>
      <c r="G119" t="s">
        <v>42</v>
      </c>
      <c r="H119" t="s">
        <v>43</v>
      </c>
      <c r="R119">
        <v>1</v>
      </c>
      <c r="S119">
        <v>1</v>
      </c>
      <c r="T119">
        <v>0</v>
      </c>
      <c r="U119">
        <v>0</v>
      </c>
      <c r="V119">
        <v>1</v>
      </c>
      <c r="W119">
        <v>0</v>
      </c>
      <c r="X119">
        <v>1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1</v>
      </c>
      <c r="AF119">
        <v>0</v>
      </c>
      <c r="AG119">
        <v>1</v>
      </c>
      <c r="AH119">
        <v>0</v>
      </c>
      <c r="AI119">
        <v>1</v>
      </c>
    </row>
    <row r="120" spans="1:35" x14ac:dyDescent="0.25">
      <c r="A120" t="str">
        <f>"116"</f>
        <v>116</v>
      </c>
      <c r="B120" t="str">
        <f t="shared" si="4"/>
        <v>201</v>
      </c>
      <c r="C120" t="str">
        <f t="shared" si="6"/>
        <v>5</v>
      </c>
      <c r="D120" t="str">
        <f>"18"</f>
        <v>18</v>
      </c>
      <c r="E120" t="str">
        <f>"201-5-18"</f>
        <v>201-5-18</v>
      </c>
      <c r="F120" t="s">
        <v>41</v>
      </c>
      <c r="G120" t="s">
        <v>42</v>
      </c>
      <c r="H120" t="s">
        <v>43</v>
      </c>
      <c r="R120">
        <v>1</v>
      </c>
      <c r="S120">
        <v>0</v>
      </c>
      <c r="T120">
        <v>1</v>
      </c>
      <c r="U120">
        <v>0</v>
      </c>
      <c r="V120">
        <v>0</v>
      </c>
      <c r="W120">
        <v>1</v>
      </c>
      <c r="X120">
        <v>0</v>
      </c>
      <c r="Y120">
        <v>0</v>
      </c>
      <c r="Z120">
        <v>1</v>
      </c>
      <c r="AA120">
        <v>0</v>
      </c>
      <c r="AB120">
        <v>1</v>
      </c>
      <c r="AC120">
        <v>1</v>
      </c>
      <c r="AD120">
        <v>0</v>
      </c>
      <c r="AE120">
        <v>0</v>
      </c>
      <c r="AF120">
        <v>1</v>
      </c>
      <c r="AG120">
        <v>0</v>
      </c>
      <c r="AH120">
        <v>1</v>
      </c>
      <c r="AI120">
        <v>0</v>
      </c>
    </row>
    <row r="121" spans="1:35" x14ac:dyDescent="0.25">
      <c r="A121" t="str">
        <f>"117"</f>
        <v>117</v>
      </c>
      <c r="B121" t="str">
        <f t="shared" si="4"/>
        <v>201</v>
      </c>
      <c r="C121" t="str">
        <f t="shared" si="6"/>
        <v>5</v>
      </c>
      <c r="D121" t="str">
        <f>"17"</f>
        <v>17</v>
      </c>
      <c r="E121" t="str">
        <f>"201-5-17"</f>
        <v>201-5-17</v>
      </c>
      <c r="F121" t="s">
        <v>41</v>
      </c>
      <c r="G121" t="s">
        <v>42</v>
      </c>
      <c r="H121" t="s">
        <v>43</v>
      </c>
      <c r="R121">
        <v>0</v>
      </c>
      <c r="S121">
        <v>0</v>
      </c>
      <c r="T121">
        <v>0</v>
      </c>
      <c r="U121">
        <v>1</v>
      </c>
      <c r="V121">
        <v>0</v>
      </c>
      <c r="W121">
        <v>1</v>
      </c>
      <c r="X121">
        <v>0</v>
      </c>
      <c r="Y121">
        <v>1</v>
      </c>
      <c r="Z121">
        <v>0</v>
      </c>
      <c r="AA121">
        <v>1</v>
      </c>
      <c r="AB121">
        <v>1</v>
      </c>
      <c r="AC121">
        <v>0</v>
      </c>
      <c r="AD121">
        <v>0</v>
      </c>
      <c r="AE121">
        <v>1</v>
      </c>
      <c r="AF121">
        <v>0</v>
      </c>
      <c r="AG121">
        <v>1</v>
      </c>
      <c r="AH121">
        <v>0</v>
      </c>
      <c r="AI121">
        <v>1</v>
      </c>
    </row>
    <row r="122" spans="1:35" x14ac:dyDescent="0.25">
      <c r="A122" t="str">
        <f>"118"</f>
        <v>118</v>
      </c>
      <c r="B122" t="str">
        <f t="shared" si="4"/>
        <v>201</v>
      </c>
      <c r="C122" t="str">
        <f t="shared" si="6"/>
        <v>5</v>
      </c>
      <c r="D122" t="str">
        <f>"11"</f>
        <v>11</v>
      </c>
      <c r="E122" t="str">
        <f>"201-5-11"</f>
        <v>201-5-11</v>
      </c>
      <c r="F122" t="s">
        <v>41</v>
      </c>
      <c r="G122" t="s">
        <v>42</v>
      </c>
      <c r="H122" t="s">
        <v>43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1</v>
      </c>
      <c r="X122">
        <v>0</v>
      </c>
      <c r="Y122">
        <v>1</v>
      </c>
      <c r="Z122">
        <v>1</v>
      </c>
      <c r="AA122">
        <v>1</v>
      </c>
      <c r="AB122">
        <v>0</v>
      </c>
      <c r="AC122">
        <v>1</v>
      </c>
      <c r="AD122">
        <v>1</v>
      </c>
      <c r="AE122">
        <v>0</v>
      </c>
      <c r="AF122">
        <v>0</v>
      </c>
      <c r="AG122">
        <v>1</v>
      </c>
      <c r="AH122">
        <v>0</v>
      </c>
      <c r="AI122">
        <v>1</v>
      </c>
    </row>
    <row r="123" spans="1:35" x14ac:dyDescent="0.25">
      <c r="A123" t="str">
        <f>"119"</f>
        <v>119</v>
      </c>
      <c r="B123" t="str">
        <f t="shared" si="4"/>
        <v>201</v>
      </c>
      <c r="C123" t="str">
        <f t="shared" si="6"/>
        <v>5</v>
      </c>
      <c r="D123" t="str">
        <f>"7"</f>
        <v>7</v>
      </c>
      <c r="E123" t="str">
        <f>"201-5-7"</f>
        <v>201-5-7</v>
      </c>
      <c r="F123" t="s">
        <v>41</v>
      </c>
      <c r="G123" t="s">
        <v>42</v>
      </c>
      <c r="H123" t="s">
        <v>43</v>
      </c>
      <c r="R123">
        <v>1</v>
      </c>
      <c r="S123">
        <v>0</v>
      </c>
      <c r="T123">
        <v>0</v>
      </c>
      <c r="U123">
        <v>0</v>
      </c>
      <c r="V123">
        <v>0</v>
      </c>
      <c r="W123">
        <v>1</v>
      </c>
      <c r="X123">
        <v>0</v>
      </c>
      <c r="Y123">
        <v>1</v>
      </c>
      <c r="Z123">
        <v>1</v>
      </c>
      <c r="AA123">
        <v>0</v>
      </c>
      <c r="AB123">
        <v>0</v>
      </c>
      <c r="AC123">
        <v>1</v>
      </c>
      <c r="AD123">
        <v>1</v>
      </c>
      <c r="AE123">
        <v>0</v>
      </c>
      <c r="AF123">
        <v>0</v>
      </c>
      <c r="AG123">
        <v>1</v>
      </c>
      <c r="AH123">
        <v>0</v>
      </c>
      <c r="AI123">
        <v>1</v>
      </c>
    </row>
    <row r="124" spans="1:35" x14ac:dyDescent="0.25">
      <c r="A124" t="str">
        <f>"120"</f>
        <v>120</v>
      </c>
      <c r="B124" t="str">
        <f t="shared" si="4"/>
        <v>201</v>
      </c>
      <c r="C124" t="str">
        <f t="shared" si="6"/>
        <v>5</v>
      </c>
      <c r="D124" t="str">
        <f>"2"</f>
        <v>2</v>
      </c>
      <c r="E124" t="str">
        <f>"201-5-2"</f>
        <v>201-5-2</v>
      </c>
      <c r="F124" t="s">
        <v>41</v>
      </c>
      <c r="G124" t="s">
        <v>42</v>
      </c>
      <c r="H124" t="s">
        <v>43</v>
      </c>
      <c r="R124">
        <v>0</v>
      </c>
      <c r="S124">
        <v>1</v>
      </c>
      <c r="T124">
        <v>0</v>
      </c>
      <c r="U124">
        <v>1</v>
      </c>
      <c r="V124">
        <v>1</v>
      </c>
      <c r="W124">
        <v>0</v>
      </c>
      <c r="X124">
        <v>1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1</v>
      </c>
      <c r="AF124">
        <v>0</v>
      </c>
      <c r="AG124">
        <v>1</v>
      </c>
      <c r="AH124">
        <v>0</v>
      </c>
      <c r="AI124">
        <v>1</v>
      </c>
    </row>
    <row r="125" spans="1:35" x14ac:dyDescent="0.25">
      <c r="A125" t="str">
        <f>"121"</f>
        <v>121</v>
      </c>
      <c r="B125" t="str">
        <f t="shared" si="4"/>
        <v>201</v>
      </c>
      <c r="C125" t="str">
        <f t="shared" si="6"/>
        <v>5</v>
      </c>
      <c r="D125" t="str">
        <f>"20"</f>
        <v>20</v>
      </c>
      <c r="E125" t="str">
        <f>"201-5-20"</f>
        <v>201-5-20</v>
      </c>
      <c r="F125" t="s">
        <v>41</v>
      </c>
      <c r="G125" t="s">
        <v>42</v>
      </c>
      <c r="H125" t="s">
        <v>43</v>
      </c>
      <c r="R125">
        <v>0</v>
      </c>
      <c r="S125">
        <v>1</v>
      </c>
      <c r="T125">
        <v>1</v>
      </c>
      <c r="U125">
        <v>0</v>
      </c>
      <c r="V125">
        <v>1</v>
      </c>
      <c r="W125">
        <v>0</v>
      </c>
      <c r="X125">
        <v>1</v>
      </c>
      <c r="Y125">
        <v>0</v>
      </c>
      <c r="Z125">
        <v>0</v>
      </c>
      <c r="AA125">
        <v>0</v>
      </c>
      <c r="AB125">
        <v>1</v>
      </c>
      <c r="AC125">
        <v>0</v>
      </c>
      <c r="AD125">
        <v>0</v>
      </c>
      <c r="AE125">
        <v>1</v>
      </c>
      <c r="AF125">
        <v>0</v>
      </c>
      <c r="AG125">
        <v>1</v>
      </c>
      <c r="AH125">
        <v>0</v>
      </c>
      <c r="AI125">
        <v>1</v>
      </c>
    </row>
    <row r="126" spans="1:35" x14ac:dyDescent="0.25">
      <c r="A126" t="str">
        <f>"122"</f>
        <v>122</v>
      </c>
      <c r="B126" t="str">
        <f t="shared" si="4"/>
        <v>201</v>
      </c>
      <c r="C126" t="str">
        <f t="shared" si="6"/>
        <v>5</v>
      </c>
      <c r="D126" t="str">
        <f>"19"</f>
        <v>19</v>
      </c>
      <c r="E126" t="str">
        <f>"201-5-19"</f>
        <v>201-5-19</v>
      </c>
      <c r="F126" t="s">
        <v>41</v>
      </c>
      <c r="G126" t="s">
        <v>42</v>
      </c>
      <c r="H126" t="s">
        <v>43</v>
      </c>
      <c r="R126">
        <v>0</v>
      </c>
      <c r="S126">
        <v>1</v>
      </c>
      <c r="T126">
        <v>1</v>
      </c>
      <c r="U126">
        <v>0</v>
      </c>
      <c r="V126">
        <v>1</v>
      </c>
      <c r="W126">
        <v>0</v>
      </c>
      <c r="X126">
        <v>1</v>
      </c>
      <c r="Y126">
        <v>0</v>
      </c>
      <c r="Z126">
        <v>0</v>
      </c>
      <c r="AA126">
        <v>0</v>
      </c>
      <c r="AB126">
        <v>1</v>
      </c>
      <c r="AC126">
        <v>0</v>
      </c>
      <c r="AD126">
        <v>0</v>
      </c>
      <c r="AE126">
        <v>1</v>
      </c>
      <c r="AF126">
        <v>0</v>
      </c>
      <c r="AG126">
        <v>1</v>
      </c>
      <c r="AH126">
        <v>0</v>
      </c>
      <c r="AI126">
        <v>1</v>
      </c>
    </row>
    <row r="127" spans="1:35" x14ac:dyDescent="0.25">
      <c r="A127" t="str">
        <f>"123"</f>
        <v>123</v>
      </c>
      <c r="B127" t="str">
        <f t="shared" si="4"/>
        <v>201</v>
      </c>
      <c r="C127" t="str">
        <f t="shared" si="6"/>
        <v>5</v>
      </c>
      <c r="D127" t="str">
        <f>"8"</f>
        <v>8</v>
      </c>
      <c r="E127" t="str">
        <f>"201-5-8"</f>
        <v>201-5-8</v>
      </c>
      <c r="F127" t="s">
        <v>41</v>
      </c>
      <c r="G127" t="s">
        <v>42</v>
      </c>
      <c r="H127" t="s">
        <v>43</v>
      </c>
      <c r="R127">
        <v>1</v>
      </c>
      <c r="S127">
        <v>0</v>
      </c>
      <c r="T127">
        <v>0</v>
      </c>
      <c r="U127">
        <v>0</v>
      </c>
      <c r="V127">
        <v>0</v>
      </c>
      <c r="W127">
        <v>1</v>
      </c>
      <c r="X127">
        <v>0</v>
      </c>
      <c r="Y127">
        <v>1</v>
      </c>
      <c r="Z127">
        <v>1</v>
      </c>
      <c r="AA127">
        <v>0</v>
      </c>
      <c r="AB127">
        <v>0</v>
      </c>
      <c r="AC127">
        <v>1</v>
      </c>
      <c r="AD127">
        <v>1</v>
      </c>
      <c r="AE127">
        <v>0</v>
      </c>
      <c r="AF127">
        <v>0</v>
      </c>
      <c r="AG127">
        <v>1</v>
      </c>
      <c r="AH127">
        <v>0</v>
      </c>
      <c r="AI127">
        <v>1</v>
      </c>
    </row>
    <row r="128" spans="1:35" x14ac:dyDescent="0.25">
      <c r="A128" t="str">
        <f>"124"</f>
        <v>124</v>
      </c>
      <c r="B128" t="str">
        <f t="shared" si="4"/>
        <v>201</v>
      </c>
      <c r="C128" t="str">
        <f t="shared" si="6"/>
        <v>5</v>
      </c>
      <c r="D128" t="str">
        <f>"4"</f>
        <v>4</v>
      </c>
      <c r="E128" t="str">
        <f>"201-5-4"</f>
        <v>201-5-4</v>
      </c>
      <c r="F128" t="s">
        <v>41</v>
      </c>
      <c r="G128" t="s">
        <v>42</v>
      </c>
      <c r="H128" t="s">
        <v>43</v>
      </c>
      <c r="R128">
        <v>0</v>
      </c>
      <c r="S128">
        <v>1</v>
      </c>
      <c r="T128">
        <v>0</v>
      </c>
      <c r="U128">
        <v>1</v>
      </c>
      <c r="V128">
        <v>1</v>
      </c>
      <c r="W128">
        <v>0</v>
      </c>
      <c r="X128">
        <v>1</v>
      </c>
      <c r="Y128">
        <v>0</v>
      </c>
      <c r="Z128">
        <v>0</v>
      </c>
      <c r="AA128">
        <v>0</v>
      </c>
      <c r="AB128">
        <v>1</v>
      </c>
      <c r="AC128">
        <v>0</v>
      </c>
      <c r="AD128">
        <v>0</v>
      </c>
      <c r="AE128">
        <v>1</v>
      </c>
      <c r="AF128">
        <v>0</v>
      </c>
      <c r="AG128">
        <v>1</v>
      </c>
      <c r="AH128">
        <v>0</v>
      </c>
      <c r="AI128">
        <v>1</v>
      </c>
    </row>
    <row r="129" spans="1:37" x14ac:dyDescent="0.25">
      <c r="A129" t="str">
        <f>"125"</f>
        <v>125</v>
      </c>
      <c r="B129" t="str">
        <f t="shared" si="4"/>
        <v>201</v>
      </c>
      <c r="C129" t="str">
        <f t="shared" si="6"/>
        <v>5</v>
      </c>
      <c r="D129" t="str">
        <f>"12"</f>
        <v>12</v>
      </c>
      <c r="E129" t="str">
        <f>"201-5-12"</f>
        <v>201-5-12</v>
      </c>
      <c r="F129" t="s">
        <v>41</v>
      </c>
      <c r="G129" t="s">
        <v>42</v>
      </c>
      <c r="H129" t="s">
        <v>43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1</v>
      </c>
      <c r="AD129">
        <v>1</v>
      </c>
      <c r="AE129">
        <v>0</v>
      </c>
      <c r="AF129">
        <v>0</v>
      </c>
      <c r="AG129">
        <v>1</v>
      </c>
      <c r="AH129">
        <v>0</v>
      </c>
      <c r="AI129">
        <v>1</v>
      </c>
    </row>
    <row r="130" spans="1:37" x14ac:dyDescent="0.25">
      <c r="A130" t="str">
        <f>"126"</f>
        <v>126</v>
      </c>
      <c r="B130" t="str">
        <f t="shared" si="4"/>
        <v>201</v>
      </c>
      <c r="C130" t="str">
        <f t="shared" ref="C130:C154" si="7">"6"</f>
        <v>6</v>
      </c>
      <c r="D130" t="str">
        <f>"22"</f>
        <v>22</v>
      </c>
      <c r="E130" t="str">
        <f>"201-6-22"</f>
        <v>201-6-22</v>
      </c>
      <c r="F130" t="s">
        <v>41</v>
      </c>
      <c r="G130" t="s">
        <v>42</v>
      </c>
      <c r="H130" t="s">
        <v>43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1</v>
      </c>
      <c r="X130">
        <v>1</v>
      </c>
      <c r="Y130">
        <v>1</v>
      </c>
      <c r="Z130">
        <v>1</v>
      </c>
      <c r="AA130">
        <v>0</v>
      </c>
      <c r="AB130">
        <v>1</v>
      </c>
      <c r="AC130">
        <v>1</v>
      </c>
      <c r="AD130">
        <v>0</v>
      </c>
      <c r="AE130">
        <v>0</v>
      </c>
      <c r="AF130">
        <v>0</v>
      </c>
      <c r="AG130">
        <v>1</v>
      </c>
      <c r="AH130">
        <v>1</v>
      </c>
      <c r="AI130">
        <v>0</v>
      </c>
    </row>
    <row r="131" spans="1:37" x14ac:dyDescent="0.25">
      <c r="A131" t="str">
        <f>"127"</f>
        <v>127</v>
      </c>
      <c r="B131" t="str">
        <f t="shared" si="4"/>
        <v>201</v>
      </c>
      <c r="C131" t="str">
        <f t="shared" si="7"/>
        <v>6</v>
      </c>
      <c r="D131" t="str">
        <f>"21"</f>
        <v>21</v>
      </c>
      <c r="E131" t="str">
        <f>"201-6-21"</f>
        <v>201-6-21</v>
      </c>
      <c r="F131" t="s">
        <v>41</v>
      </c>
      <c r="G131" t="s">
        <v>42</v>
      </c>
      <c r="H131" t="s">
        <v>43</v>
      </c>
      <c r="R131">
        <v>0</v>
      </c>
      <c r="S131">
        <v>1</v>
      </c>
      <c r="T131">
        <v>0</v>
      </c>
      <c r="U131">
        <v>1</v>
      </c>
      <c r="V131">
        <v>1</v>
      </c>
      <c r="W131">
        <v>0</v>
      </c>
      <c r="X131">
        <v>1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1</v>
      </c>
      <c r="AF131">
        <v>0</v>
      </c>
      <c r="AG131">
        <v>1</v>
      </c>
      <c r="AH131">
        <v>0</v>
      </c>
      <c r="AI131">
        <v>1</v>
      </c>
    </row>
    <row r="132" spans="1:37" x14ac:dyDescent="0.25">
      <c r="A132" t="str">
        <f>"128"</f>
        <v>128</v>
      </c>
      <c r="B132" t="str">
        <f t="shared" si="4"/>
        <v>201</v>
      </c>
      <c r="C132" t="str">
        <f t="shared" si="7"/>
        <v>6</v>
      </c>
      <c r="D132" t="str">
        <f>"14"</f>
        <v>14</v>
      </c>
      <c r="E132" t="str">
        <f>"201-6-14"</f>
        <v>201-6-14</v>
      </c>
      <c r="F132" t="s">
        <v>41</v>
      </c>
      <c r="G132" t="s">
        <v>42</v>
      </c>
      <c r="H132" t="s">
        <v>43</v>
      </c>
      <c r="R132">
        <v>0</v>
      </c>
      <c r="S132">
        <v>0</v>
      </c>
      <c r="T132">
        <v>1</v>
      </c>
      <c r="U132">
        <v>0</v>
      </c>
      <c r="V132">
        <v>0</v>
      </c>
      <c r="W132">
        <v>0</v>
      </c>
      <c r="X132">
        <v>1</v>
      </c>
      <c r="Y132">
        <v>0</v>
      </c>
      <c r="Z132">
        <v>0</v>
      </c>
      <c r="AA132">
        <v>1</v>
      </c>
      <c r="AB132">
        <v>0</v>
      </c>
      <c r="AC132">
        <v>1</v>
      </c>
      <c r="AD132">
        <v>0</v>
      </c>
      <c r="AE132">
        <v>0</v>
      </c>
      <c r="AF132">
        <v>0</v>
      </c>
      <c r="AG132">
        <v>1</v>
      </c>
      <c r="AH132">
        <v>0</v>
      </c>
      <c r="AI132">
        <v>1</v>
      </c>
    </row>
    <row r="133" spans="1:37" x14ac:dyDescent="0.25">
      <c r="A133" t="str">
        <f>"129"</f>
        <v>129</v>
      </c>
      <c r="B133" t="str">
        <f t="shared" ref="B133:B196" si="8">"201"</f>
        <v>201</v>
      </c>
      <c r="C133" t="str">
        <f t="shared" si="7"/>
        <v>6</v>
      </c>
      <c r="D133" t="str">
        <f>"13"</f>
        <v>13</v>
      </c>
      <c r="E133" t="str">
        <f>"201-6-13"</f>
        <v>201-6-13</v>
      </c>
      <c r="F133" t="s">
        <v>41</v>
      </c>
      <c r="G133" t="s">
        <v>42</v>
      </c>
      <c r="H133" t="s">
        <v>43</v>
      </c>
      <c r="R133">
        <v>1</v>
      </c>
      <c r="S133">
        <v>0</v>
      </c>
      <c r="T133">
        <v>0</v>
      </c>
      <c r="U133">
        <v>1</v>
      </c>
      <c r="V133">
        <v>0</v>
      </c>
      <c r="W133">
        <v>0</v>
      </c>
      <c r="X133">
        <v>0</v>
      </c>
      <c r="Y133">
        <v>1</v>
      </c>
      <c r="Z133">
        <v>1</v>
      </c>
      <c r="AA133">
        <v>0</v>
      </c>
      <c r="AB133">
        <v>1</v>
      </c>
      <c r="AC133">
        <v>0</v>
      </c>
      <c r="AD133">
        <v>0</v>
      </c>
      <c r="AE133">
        <v>1</v>
      </c>
      <c r="AF133">
        <v>0</v>
      </c>
      <c r="AG133">
        <v>1</v>
      </c>
      <c r="AH133">
        <v>1</v>
      </c>
      <c r="AI133">
        <v>0</v>
      </c>
    </row>
    <row r="134" spans="1:37" x14ac:dyDescent="0.25">
      <c r="A134" t="str">
        <f>"130"</f>
        <v>130</v>
      </c>
      <c r="B134" t="str">
        <f t="shared" si="8"/>
        <v>201</v>
      </c>
      <c r="C134" t="str">
        <f t="shared" si="7"/>
        <v>6</v>
      </c>
      <c r="D134" t="str">
        <f>"9"</f>
        <v>9</v>
      </c>
      <c r="E134" t="str">
        <f>"201-6-9"</f>
        <v>201-6-9</v>
      </c>
      <c r="F134" t="s">
        <v>41</v>
      </c>
      <c r="G134" t="s">
        <v>44</v>
      </c>
      <c r="H134" t="s">
        <v>45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AF134">
        <v>0</v>
      </c>
      <c r="AG134">
        <v>1</v>
      </c>
      <c r="AH134">
        <v>0</v>
      </c>
      <c r="AI134">
        <v>1</v>
      </c>
      <c r="AJ134">
        <v>1</v>
      </c>
      <c r="AK134">
        <v>0</v>
      </c>
    </row>
    <row r="135" spans="1:37" x14ac:dyDescent="0.25">
      <c r="A135" t="str">
        <f>"131"</f>
        <v>131</v>
      </c>
      <c r="B135" t="str">
        <f t="shared" si="8"/>
        <v>201</v>
      </c>
      <c r="C135" t="str">
        <f t="shared" si="7"/>
        <v>6</v>
      </c>
      <c r="D135" t="str">
        <f>"5"</f>
        <v>5</v>
      </c>
      <c r="E135" t="str">
        <f>"201-6-5"</f>
        <v>201-6-5</v>
      </c>
      <c r="F135" t="s">
        <v>41</v>
      </c>
      <c r="G135" t="s">
        <v>42</v>
      </c>
      <c r="H135" t="s">
        <v>43</v>
      </c>
      <c r="R135">
        <v>0</v>
      </c>
      <c r="S135">
        <v>0</v>
      </c>
      <c r="T135">
        <v>1</v>
      </c>
      <c r="U135">
        <v>0</v>
      </c>
      <c r="V135">
        <v>0</v>
      </c>
      <c r="W135">
        <v>1</v>
      </c>
      <c r="X135">
        <v>0</v>
      </c>
      <c r="Y135">
        <v>0</v>
      </c>
      <c r="Z135">
        <v>1</v>
      </c>
      <c r="AA135">
        <v>1</v>
      </c>
      <c r="AB135">
        <v>0</v>
      </c>
      <c r="AC135">
        <v>1</v>
      </c>
      <c r="AD135">
        <v>1</v>
      </c>
      <c r="AE135">
        <v>0</v>
      </c>
      <c r="AF135">
        <v>0</v>
      </c>
      <c r="AG135">
        <v>1</v>
      </c>
      <c r="AH135">
        <v>1</v>
      </c>
      <c r="AI135">
        <v>0</v>
      </c>
    </row>
    <row r="136" spans="1:37" x14ac:dyDescent="0.25">
      <c r="A136" t="str">
        <f>"132"</f>
        <v>132</v>
      </c>
      <c r="B136" t="str">
        <f t="shared" si="8"/>
        <v>201</v>
      </c>
      <c r="C136" t="str">
        <f t="shared" si="7"/>
        <v>6</v>
      </c>
      <c r="D136" t="str">
        <f>"1"</f>
        <v>1</v>
      </c>
      <c r="E136" t="str">
        <f>"201-6-1"</f>
        <v>201-6-1</v>
      </c>
      <c r="F136" t="s">
        <v>41</v>
      </c>
      <c r="G136" t="s">
        <v>42</v>
      </c>
      <c r="H136" t="s">
        <v>43</v>
      </c>
      <c r="R136">
        <v>0</v>
      </c>
      <c r="S136">
        <v>0</v>
      </c>
      <c r="T136">
        <v>1</v>
      </c>
      <c r="U136">
        <v>0</v>
      </c>
      <c r="V136">
        <v>0</v>
      </c>
      <c r="W136">
        <v>1</v>
      </c>
      <c r="X136">
        <v>0</v>
      </c>
      <c r="Y136">
        <v>1</v>
      </c>
      <c r="Z136">
        <v>0</v>
      </c>
      <c r="AA136">
        <v>1</v>
      </c>
      <c r="AB136">
        <v>0</v>
      </c>
      <c r="AC136">
        <v>1</v>
      </c>
      <c r="AD136">
        <v>1</v>
      </c>
      <c r="AE136">
        <v>0</v>
      </c>
      <c r="AF136">
        <v>1</v>
      </c>
      <c r="AG136">
        <v>0</v>
      </c>
      <c r="AH136">
        <v>1</v>
      </c>
      <c r="AI136">
        <v>0</v>
      </c>
    </row>
    <row r="137" spans="1:37" x14ac:dyDescent="0.25">
      <c r="A137" t="str">
        <f>"133"</f>
        <v>133</v>
      </c>
      <c r="B137" t="str">
        <f t="shared" si="8"/>
        <v>201</v>
      </c>
      <c r="C137" t="str">
        <f t="shared" si="7"/>
        <v>6</v>
      </c>
      <c r="D137" t="str">
        <f>"24"</f>
        <v>24</v>
      </c>
      <c r="E137" t="str">
        <f>"201-6-24"</f>
        <v>201-6-24</v>
      </c>
      <c r="F137" t="s">
        <v>41</v>
      </c>
      <c r="G137" t="s">
        <v>42</v>
      </c>
      <c r="H137" t="s">
        <v>43</v>
      </c>
      <c r="R137">
        <v>0</v>
      </c>
      <c r="S137">
        <v>0</v>
      </c>
      <c r="T137">
        <v>1</v>
      </c>
      <c r="U137">
        <v>0</v>
      </c>
      <c r="V137">
        <v>0</v>
      </c>
      <c r="W137">
        <v>1</v>
      </c>
      <c r="X137">
        <v>0</v>
      </c>
      <c r="Y137">
        <v>1</v>
      </c>
      <c r="Z137">
        <v>1</v>
      </c>
      <c r="AA137">
        <v>0</v>
      </c>
      <c r="AB137">
        <v>1</v>
      </c>
      <c r="AC137">
        <v>1</v>
      </c>
      <c r="AD137">
        <v>0</v>
      </c>
      <c r="AE137">
        <v>0</v>
      </c>
      <c r="AF137">
        <v>0</v>
      </c>
      <c r="AG137">
        <v>1</v>
      </c>
      <c r="AH137">
        <v>1</v>
      </c>
      <c r="AI137">
        <v>0</v>
      </c>
    </row>
    <row r="138" spans="1:37" x14ac:dyDescent="0.25">
      <c r="A138" t="str">
        <f>"134"</f>
        <v>134</v>
      </c>
      <c r="B138" t="str">
        <f t="shared" si="8"/>
        <v>201</v>
      </c>
      <c r="C138" t="str">
        <f t="shared" si="7"/>
        <v>6</v>
      </c>
      <c r="D138" t="str">
        <f>"23"</f>
        <v>23</v>
      </c>
      <c r="E138" t="str">
        <f>"201-6-23"</f>
        <v>201-6-23</v>
      </c>
      <c r="F138" t="s">
        <v>41</v>
      </c>
      <c r="G138" t="s">
        <v>42</v>
      </c>
      <c r="H138" t="s">
        <v>43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1</v>
      </c>
      <c r="X138">
        <v>0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0</v>
      </c>
      <c r="AE138">
        <v>0</v>
      </c>
      <c r="AF138">
        <v>0</v>
      </c>
      <c r="AG138">
        <v>1</v>
      </c>
      <c r="AH138">
        <v>1</v>
      </c>
      <c r="AI138">
        <v>0</v>
      </c>
    </row>
    <row r="139" spans="1:37" x14ac:dyDescent="0.25">
      <c r="A139" t="str">
        <f>"135"</f>
        <v>135</v>
      </c>
      <c r="B139" t="str">
        <f t="shared" si="8"/>
        <v>201</v>
      </c>
      <c r="C139" t="str">
        <f t="shared" si="7"/>
        <v>6</v>
      </c>
      <c r="D139" t="str">
        <f>"16"</f>
        <v>16</v>
      </c>
      <c r="E139" t="str">
        <f>"201-6-16"</f>
        <v>201-6-16</v>
      </c>
      <c r="F139" t="s">
        <v>41</v>
      </c>
      <c r="G139" t="s">
        <v>42</v>
      </c>
      <c r="H139" t="s">
        <v>43</v>
      </c>
      <c r="R139">
        <v>0</v>
      </c>
      <c r="S139">
        <v>1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1</v>
      </c>
      <c r="Z139">
        <v>1</v>
      </c>
      <c r="AA139">
        <v>0</v>
      </c>
      <c r="AB139">
        <v>1</v>
      </c>
      <c r="AC139">
        <v>1</v>
      </c>
      <c r="AD139">
        <v>0</v>
      </c>
      <c r="AE139">
        <v>0</v>
      </c>
      <c r="AF139">
        <v>0</v>
      </c>
      <c r="AG139">
        <v>1</v>
      </c>
      <c r="AH139">
        <v>0</v>
      </c>
      <c r="AI139">
        <v>1</v>
      </c>
    </row>
    <row r="140" spans="1:37" x14ac:dyDescent="0.25">
      <c r="A140" t="str">
        <f>"136"</f>
        <v>136</v>
      </c>
      <c r="B140" t="str">
        <f t="shared" si="8"/>
        <v>201</v>
      </c>
      <c r="C140" t="str">
        <f t="shared" si="7"/>
        <v>6</v>
      </c>
      <c r="D140" t="str">
        <f>"15"</f>
        <v>15</v>
      </c>
      <c r="E140" t="str">
        <f>"201-6-15"</f>
        <v>201-6-15</v>
      </c>
      <c r="F140" t="s">
        <v>41</v>
      </c>
      <c r="G140" t="s">
        <v>42</v>
      </c>
      <c r="H140" t="s">
        <v>43</v>
      </c>
      <c r="R140">
        <v>0</v>
      </c>
      <c r="S140">
        <v>1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</v>
      </c>
      <c r="Z140">
        <v>1</v>
      </c>
      <c r="AA140">
        <v>0</v>
      </c>
      <c r="AB140">
        <v>1</v>
      </c>
      <c r="AC140">
        <v>1</v>
      </c>
      <c r="AD140">
        <v>0</v>
      </c>
      <c r="AE140">
        <v>0</v>
      </c>
      <c r="AF140">
        <v>0</v>
      </c>
      <c r="AG140">
        <v>1</v>
      </c>
      <c r="AH140">
        <v>0</v>
      </c>
      <c r="AI140">
        <v>1</v>
      </c>
    </row>
    <row r="141" spans="1:37" x14ac:dyDescent="0.25">
      <c r="A141" t="str">
        <f>"137"</f>
        <v>137</v>
      </c>
      <c r="B141" t="str">
        <f t="shared" si="8"/>
        <v>201</v>
      </c>
      <c r="C141" t="str">
        <f t="shared" si="7"/>
        <v>6</v>
      </c>
      <c r="D141" t="str">
        <f>"10"</f>
        <v>10</v>
      </c>
      <c r="E141" t="str">
        <f>"201-6-10"</f>
        <v>201-6-10</v>
      </c>
      <c r="F141" t="s">
        <v>41</v>
      </c>
      <c r="G141" t="s">
        <v>44</v>
      </c>
      <c r="H141" t="s">
        <v>45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AF141">
        <v>0</v>
      </c>
      <c r="AG141">
        <v>1</v>
      </c>
      <c r="AH141">
        <v>0</v>
      </c>
      <c r="AI141">
        <v>1</v>
      </c>
      <c r="AJ141">
        <v>1</v>
      </c>
      <c r="AK141">
        <v>0</v>
      </c>
    </row>
    <row r="142" spans="1:37" x14ac:dyDescent="0.25">
      <c r="A142" t="str">
        <f>"138"</f>
        <v>138</v>
      </c>
      <c r="B142" t="str">
        <f t="shared" si="8"/>
        <v>201</v>
      </c>
      <c r="C142" t="str">
        <f t="shared" si="7"/>
        <v>6</v>
      </c>
      <c r="D142" t="str">
        <f>"6"</f>
        <v>6</v>
      </c>
      <c r="E142" t="str">
        <f>"201-6-6"</f>
        <v>201-6-6</v>
      </c>
      <c r="F142" t="s">
        <v>41</v>
      </c>
      <c r="G142" t="s">
        <v>42</v>
      </c>
      <c r="H142" t="s">
        <v>43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1</v>
      </c>
      <c r="X142">
        <v>0</v>
      </c>
      <c r="Y142">
        <v>1</v>
      </c>
      <c r="Z142">
        <v>1</v>
      </c>
      <c r="AA142">
        <v>1</v>
      </c>
      <c r="AB142">
        <v>1</v>
      </c>
      <c r="AC142">
        <v>0</v>
      </c>
      <c r="AD142">
        <v>1</v>
      </c>
      <c r="AE142">
        <v>0</v>
      </c>
      <c r="AF142">
        <v>0</v>
      </c>
      <c r="AG142">
        <v>1</v>
      </c>
      <c r="AH142">
        <v>1</v>
      </c>
      <c r="AI142">
        <v>0</v>
      </c>
    </row>
    <row r="143" spans="1:37" x14ac:dyDescent="0.25">
      <c r="A143" t="str">
        <f>"139"</f>
        <v>139</v>
      </c>
      <c r="B143" t="str">
        <f t="shared" si="8"/>
        <v>201</v>
      </c>
      <c r="C143" t="str">
        <f t="shared" si="7"/>
        <v>6</v>
      </c>
      <c r="D143" t="str">
        <f>"2"</f>
        <v>2</v>
      </c>
      <c r="E143" t="str">
        <f>"201-6-2"</f>
        <v>201-6-2</v>
      </c>
      <c r="F143" t="s">
        <v>41</v>
      </c>
      <c r="G143" t="s">
        <v>42</v>
      </c>
      <c r="H143" t="s">
        <v>43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1</v>
      </c>
      <c r="X143">
        <v>0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0</v>
      </c>
      <c r="AE143">
        <v>0</v>
      </c>
      <c r="AF143">
        <v>0</v>
      </c>
      <c r="AG143">
        <v>1</v>
      </c>
      <c r="AH143">
        <v>0</v>
      </c>
      <c r="AI143">
        <v>1</v>
      </c>
    </row>
    <row r="144" spans="1:37" x14ac:dyDescent="0.25">
      <c r="A144" t="str">
        <f>"140"</f>
        <v>140</v>
      </c>
      <c r="B144" t="str">
        <f t="shared" si="8"/>
        <v>201</v>
      </c>
      <c r="C144" t="str">
        <f t="shared" si="7"/>
        <v>6</v>
      </c>
      <c r="D144" t="str">
        <f>"25"</f>
        <v>25</v>
      </c>
      <c r="E144" t="str">
        <f>"201-6-25"</f>
        <v>201-6-25</v>
      </c>
      <c r="F144" t="s">
        <v>41</v>
      </c>
      <c r="G144" t="s">
        <v>42</v>
      </c>
      <c r="H144" t="s">
        <v>43</v>
      </c>
      <c r="R144">
        <v>0</v>
      </c>
      <c r="S144">
        <v>0</v>
      </c>
      <c r="T144">
        <v>1</v>
      </c>
      <c r="U144">
        <v>0</v>
      </c>
      <c r="V144">
        <v>0</v>
      </c>
      <c r="W144">
        <v>1</v>
      </c>
      <c r="X144">
        <v>0</v>
      </c>
      <c r="Y144">
        <v>1</v>
      </c>
      <c r="Z144">
        <v>1</v>
      </c>
      <c r="AA144">
        <v>0</v>
      </c>
      <c r="AB144">
        <v>1</v>
      </c>
      <c r="AC144">
        <v>1</v>
      </c>
      <c r="AD144">
        <v>0</v>
      </c>
      <c r="AE144">
        <v>0</v>
      </c>
      <c r="AF144">
        <v>0</v>
      </c>
      <c r="AG144">
        <v>1</v>
      </c>
      <c r="AH144">
        <v>1</v>
      </c>
      <c r="AI144">
        <v>0</v>
      </c>
    </row>
    <row r="145" spans="1:37" x14ac:dyDescent="0.25">
      <c r="A145" t="str">
        <f>"141"</f>
        <v>141</v>
      </c>
      <c r="B145" t="str">
        <f t="shared" si="8"/>
        <v>201</v>
      </c>
      <c r="C145" t="str">
        <f t="shared" si="7"/>
        <v>6</v>
      </c>
      <c r="D145" t="str">
        <f>"18"</f>
        <v>18</v>
      </c>
      <c r="E145" t="str">
        <f>"201-6-18"</f>
        <v>201-6-18</v>
      </c>
      <c r="F145" t="s">
        <v>41</v>
      </c>
      <c r="G145" t="s">
        <v>42</v>
      </c>
      <c r="H145" t="s">
        <v>43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1</v>
      </c>
      <c r="X145">
        <v>0</v>
      </c>
      <c r="Y145">
        <v>1</v>
      </c>
      <c r="Z145">
        <v>1</v>
      </c>
      <c r="AA145">
        <v>0</v>
      </c>
      <c r="AB145">
        <v>0</v>
      </c>
      <c r="AC145">
        <v>1</v>
      </c>
      <c r="AD145">
        <v>1</v>
      </c>
      <c r="AE145">
        <v>0</v>
      </c>
      <c r="AF145">
        <v>0</v>
      </c>
      <c r="AG145">
        <v>1</v>
      </c>
      <c r="AH145">
        <v>0</v>
      </c>
      <c r="AI145">
        <v>1</v>
      </c>
    </row>
    <row r="146" spans="1:37" x14ac:dyDescent="0.25">
      <c r="A146" t="str">
        <f>"142"</f>
        <v>142</v>
      </c>
      <c r="B146" t="str">
        <f t="shared" si="8"/>
        <v>201</v>
      </c>
      <c r="C146" t="str">
        <f t="shared" si="7"/>
        <v>6</v>
      </c>
      <c r="D146" t="str">
        <f>"17"</f>
        <v>17</v>
      </c>
      <c r="E146" t="str">
        <f>"201-6-17"</f>
        <v>201-6-17</v>
      </c>
      <c r="F146" t="s">
        <v>41</v>
      </c>
      <c r="G146" t="s">
        <v>42</v>
      </c>
      <c r="H146" t="s">
        <v>43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1</v>
      </c>
      <c r="X146">
        <v>1</v>
      </c>
      <c r="Y146">
        <v>1</v>
      </c>
      <c r="Z146">
        <v>1</v>
      </c>
      <c r="AA146">
        <v>0</v>
      </c>
      <c r="AB146">
        <v>1</v>
      </c>
      <c r="AC146">
        <v>1</v>
      </c>
      <c r="AD146">
        <v>0</v>
      </c>
      <c r="AE146">
        <v>0</v>
      </c>
      <c r="AF146">
        <v>1</v>
      </c>
      <c r="AG146">
        <v>0</v>
      </c>
      <c r="AH146">
        <v>1</v>
      </c>
      <c r="AI146">
        <v>0</v>
      </c>
    </row>
    <row r="147" spans="1:37" x14ac:dyDescent="0.25">
      <c r="A147" t="str">
        <f>"143"</f>
        <v>143</v>
      </c>
      <c r="B147" t="str">
        <f t="shared" si="8"/>
        <v>201</v>
      </c>
      <c r="C147" t="str">
        <f t="shared" si="7"/>
        <v>6</v>
      </c>
      <c r="D147" t="str">
        <f>"11"</f>
        <v>11</v>
      </c>
      <c r="E147" t="str">
        <f>"201-6-11"</f>
        <v>201-6-11</v>
      </c>
      <c r="F147" t="s">
        <v>41</v>
      </c>
      <c r="G147" t="s">
        <v>42</v>
      </c>
      <c r="H147" t="s">
        <v>43</v>
      </c>
      <c r="R147">
        <v>1</v>
      </c>
      <c r="S147">
        <v>1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1</v>
      </c>
      <c r="AA147">
        <v>0</v>
      </c>
      <c r="AB147">
        <v>1</v>
      </c>
      <c r="AC147">
        <v>0</v>
      </c>
      <c r="AD147">
        <v>0</v>
      </c>
      <c r="AE147">
        <v>1</v>
      </c>
      <c r="AF147">
        <v>0</v>
      </c>
      <c r="AG147">
        <v>1</v>
      </c>
      <c r="AH147">
        <v>1</v>
      </c>
      <c r="AI147">
        <v>0</v>
      </c>
    </row>
    <row r="148" spans="1:37" x14ac:dyDescent="0.25">
      <c r="A148" t="str">
        <f>"144"</f>
        <v>144</v>
      </c>
      <c r="B148" t="str">
        <f t="shared" si="8"/>
        <v>201</v>
      </c>
      <c r="C148" t="str">
        <f t="shared" si="7"/>
        <v>6</v>
      </c>
      <c r="D148" t="str">
        <f>"7"</f>
        <v>7</v>
      </c>
      <c r="E148" t="str">
        <f>"201-6-7"</f>
        <v>201-6-7</v>
      </c>
      <c r="F148" t="s">
        <v>41</v>
      </c>
      <c r="G148" t="s">
        <v>42</v>
      </c>
      <c r="H148" t="s">
        <v>43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1</v>
      </c>
      <c r="X148">
        <v>0</v>
      </c>
      <c r="Y148">
        <v>1</v>
      </c>
      <c r="Z148">
        <v>1</v>
      </c>
      <c r="AA148">
        <v>1</v>
      </c>
      <c r="AB148">
        <v>1</v>
      </c>
      <c r="AC148">
        <v>0</v>
      </c>
      <c r="AD148">
        <v>1</v>
      </c>
      <c r="AE148">
        <v>0</v>
      </c>
      <c r="AF148">
        <v>0</v>
      </c>
      <c r="AG148">
        <v>1</v>
      </c>
      <c r="AH148">
        <v>1</v>
      </c>
      <c r="AI148">
        <v>0</v>
      </c>
    </row>
    <row r="149" spans="1:37" x14ac:dyDescent="0.25">
      <c r="A149" t="str">
        <f>"145"</f>
        <v>145</v>
      </c>
      <c r="B149" t="str">
        <f t="shared" si="8"/>
        <v>201</v>
      </c>
      <c r="C149" t="str">
        <f t="shared" si="7"/>
        <v>6</v>
      </c>
      <c r="D149" t="str">
        <f>"3"</f>
        <v>3</v>
      </c>
      <c r="E149" t="str">
        <f>"201-6-3"</f>
        <v>201-6-3</v>
      </c>
      <c r="F149" t="s">
        <v>41</v>
      </c>
      <c r="G149" t="s">
        <v>42</v>
      </c>
      <c r="H149" t="s">
        <v>43</v>
      </c>
      <c r="R149">
        <v>0</v>
      </c>
      <c r="S149">
        <v>1</v>
      </c>
      <c r="T149">
        <v>0</v>
      </c>
      <c r="U149">
        <v>0</v>
      </c>
      <c r="V149">
        <v>1</v>
      </c>
      <c r="W149">
        <v>0</v>
      </c>
      <c r="X149">
        <v>1</v>
      </c>
      <c r="Y149">
        <v>0</v>
      </c>
      <c r="Z149">
        <v>1</v>
      </c>
      <c r="AA149">
        <v>0</v>
      </c>
      <c r="AB149">
        <v>0</v>
      </c>
      <c r="AC149">
        <v>1</v>
      </c>
      <c r="AD149">
        <v>0</v>
      </c>
      <c r="AE149">
        <v>1</v>
      </c>
      <c r="AF149">
        <v>0</v>
      </c>
      <c r="AG149">
        <v>1</v>
      </c>
      <c r="AH149">
        <v>1</v>
      </c>
      <c r="AI149">
        <v>0</v>
      </c>
    </row>
    <row r="150" spans="1:37" x14ac:dyDescent="0.25">
      <c r="A150" t="str">
        <f>"146"</f>
        <v>146</v>
      </c>
      <c r="B150" t="str">
        <f t="shared" si="8"/>
        <v>201</v>
      </c>
      <c r="C150" t="str">
        <f t="shared" si="7"/>
        <v>6</v>
      </c>
      <c r="D150" t="str">
        <f>"20"</f>
        <v>20</v>
      </c>
      <c r="E150" t="str">
        <f>"201-6-20"</f>
        <v>201-6-20</v>
      </c>
      <c r="F150" t="s">
        <v>41</v>
      </c>
      <c r="G150" t="s">
        <v>42</v>
      </c>
      <c r="H150" t="s">
        <v>43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1</v>
      </c>
      <c r="X150">
        <v>0</v>
      </c>
      <c r="Y150">
        <v>1</v>
      </c>
      <c r="Z150">
        <v>1</v>
      </c>
      <c r="AA150">
        <v>1</v>
      </c>
      <c r="AB150">
        <v>1</v>
      </c>
      <c r="AC150">
        <v>0</v>
      </c>
      <c r="AD150">
        <v>1</v>
      </c>
      <c r="AE150">
        <v>0</v>
      </c>
      <c r="AF150">
        <v>0</v>
      </c>
      <c r="AG150">
        <v>1</v>
      </c>
      <c r="AH150">
        <v>0</v>
      </c>
      <c r="AI150">
        <v>1</v>
      </c>
    </row>
    <row r="151" spans="1:37" x14ac:dyDescent="0.25">
      <c r="A151" t="str">
        <f>"147"</f>
        <v>147</v>
      </c>
      <c r="B151" t="str">
        <f t="shared" si="8"/>
        <v>201</v>
      </c>
      <c r="C151" t="str">
        <f t="shared" si="7"/>
        <v>6</v>
      </c>
      <c r="D151" t="str">
        <f>"19"</f>
        <v>19</v>
      </c>
      <c r="E151" t="str">
        <f>"201-6-19"</f>
        <v>201-6-19</v>
      </c>
      <c r="F151" t="s">
        <v>41</v>
      </c>
      <c r="G151" t="s">
        <v>42</v>
      </c>
      <c r="H151" t="s">
        <v>43</v>
      </c>
      <c r="R151">
        <v>1</v>
      </c>
      <c r="S151">
        <v>0</v>
      </c>
      <c r="T151">
        <v>0</v>
      </c>
      <c r="U151">
        <v>0</v>
      </c>
      <c r="V151">
        <v>0</v>
      </c>
      <c r="W151">
        <v>1</v>
      </c>
      <c r="X151">
        <v>0</v>
      </c>
      <c r="Y151">
        <v>1</v>
      </c>
      <c r="Z151">
        <v>1</v>
      </c>
      <c r="AA151">
        <v>0</v>
      </c>
      <c r="AB151">
        <v>0</v>
      </c>
      <c r="AC151">
        <v>1</v>
      </c>
      <c r="AD151">
        <v>1</v>
      </c>
      <c r="AE151">
        <v>0</v>
      </c>
      <c r="AF151">
        <v>0</v>
      </c>
      <c r="AG151">
        <v>0</v>
      </c>
      <c r="AH151">
        <v>0</v>
      </c>
      <c r="AI151">
        <v>0</v>
      </c>
    </row>
    <row r="152" spans="1:37" x14ac:dyDescent="0.25">
      <c r="A152" t="str">
        <f>"148"</f>
        <v>148</v>
      </c>
      <c r="B152" t="str">
        <f t="shared" si="8"/>
        <v>201</v>
      </c>
      <c r="C152" t="str">
        <f t="shared" si="7"/>
        <v>6</v>
      </c>
      <c r="D152" t="str">
        <f>"12"</f>
        <v>12</v>
      </c>
      <c r="E152" t="str">
        <f>"201-6-12"</f>
        <v>201-6-12</v>
      </c>
      <c r="F152" t="s">
        <v>41</v>
      </c>
      <c r="G152" t="s">
        <v>42</v>
      </c>
      <c r="H152" t="s">
        <v>43</v>
      </c>
      <c r="R152">
        <v>1</v>
      </c>
      <c r="S152">
        <v>0</v>
      </c>
      <c r="T152">
        <v>0</v>
      </c>
      <c r="U152">
        <v>1</v>
      </c>
      <c r="V152">
        <v>0</v>
      </c>
      <c r="W152">
        <v>0</v>
      </c>
      <c r="X152">
        <v>0</v>
      </c>
      <c r="Y152">
        <v>0</v>
      </c>
      <c r="Z152">
        <v>1</v>
      </c>
      <c r="AA152">
        <v>1</v>
      </c>
      <c r="AB152">
        <v>0</v>
      </c>
      <c r="AC152">
        <v>1</v>
      </c>
      <c r="AD152">
        <v>0</v>
      </c>
      <c r="AE152">
        <v>1</v>
      </c>
      <c r="AF152">
        <v>0</v>
      </c>
      <c r="AG152">
        <v>1</v>
      </c>
      <c r="AH152">
        <v>1</v>
      </c>
      <c r="AI152">
        <v>0</v>
      </c>
    </row>
    <row r="153" spans="1:37" x14ac:dyDescent="0.25">
      <c r="A153" t="str">
        <f>"149"</f>
        <v>149</v>
      </c>
      <c r="B153" t="str">
        <f t="shared" si="8"/>
        <v>201</v>
      </c>
      <c r="C153" t="str">
        <f t="shared" si="7"/>
        <v>6</v>
      </c>
      <c r="D153" t="str">
        <f>"8"</f>
        <v>8</v>
      </c>
      <c r="E153" t="str">
        <f>"201-6-8"</f>
        <v>201-6-8</v>
      </c>
      <c r="F153" t="s">
        <v>41</v>
      </c>
      <c r="G153" t="s">
        <v>42</v>
      </c>
      <c r="H153" t="s">
        <v>43</v>
      </c>
      <c r="R153">
        <v>0</v>
      </c>
      <c r="S153">
        <v>0</v>
      </c>
      <c r="T153">
        <v>1</v>
      </c>
      <c r="U153">
        <v>0</v>
      </c>
      <c r="V153">
        <v>0</v>
      </c>
      <c r="W153">
        <v>1</v>
      </c>
      <c r="X153">
        <v>0</v>
      </c>
      <c r="Y153">
        <v>0</v>
      </c>
      <c r="Z153">
        <v>1</v>
      </c>
      <c r="AA153">
        <v>1</v>
      </c>
      <c r="AB153">
        <v>0</v>
      </c>
      <c r="AC153">
        <v>1</v>
      </c>
      <c r="AD153">
        <v>1</v>
      </c>
      <c r="AE153">
        <v>0</v>
      </c>
      <c r="AF153">
        <v>0</v>
      </c>
      <c r="AG153">
        <v>0</v>
      </c>
      <c r="AH153">
        <v>1</v>
      </c>
      <c r="AI153">
        <v>0</v>
      </c>
    </row>
    <row r="154" spans="1:37" x14ac:dyDescent="0.25">
      <c r="A154" t="str">
        <f>"150"</f>
        <v>150</v>
      </c>
      <c r="B154" t="str">
        <f t="shared" si="8"/>
        <v>201</v>
      </c>
      <c r="C154" t="str">
        <f t="shared" si="7"/>
        <v>6</v>
      </c>
      <c r="D154" t="str">
        <f>"4"</f>
        <v>4</v>
      </c>
      <c r="E154" t="str">
        <f>"201-6-4"</f>
        <v>201-6-4</v>
      </c>
      <c r="F154" t="s">
        <v>41</v>
      </c>
      <c r="G154" t="s">
        <v>42</v>
      </c>
      <c r="H154" t="s">
        <v>43</v>
      </c>
      <c r="R154">
        <v>1</v>
      </c>
      <c r="S154">
        <v>0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1</v>
      </c>
      <c r="Z154">
        <v>1</v>
      </c>
      <c r="AA154">
        <v>0</v>
      </c>
      <c r="AB154">
        <v>0</v>
      </c>
      <c r="AC154">
        <v>1</v>
      </c>
      <c r="AD154">
        <v>1</v>
      </c>
      <c r="AE154">
        <v>0</v>
      </c>
      <c r="AF154">
        <v>0</v>
      </c>
      <c r="AG154">
        <v>1</v>
      </c>
      <c r="AH154">
        <v>0</v>
      </c>
      <c r="AI154">
        <v>1</v>
      </c>
    </row>
    <row r="155" spans="1:37" x14ac:dyDescent="0.25">
      <c r="A155" t="str">
        <f>"151"</f>
        <v>151</v>
      </c>
      <c r="B155" t="str">
        <f t="shared" si="8"/>
        <v>201</v>
      </c>
      <c r="C155" t="str">
        <f t="shared" ref="C155:C179" si="9">"7"</f>
        <v>7</v>
      </c>
      <c r="D155" t="str">
        <f>"22"</f>
        <v>22</v>
      </c>
      <c r="E155" t="str">
        <f>"201-7-22"</f>
        <v>201-7-22</v>
      </c>
      <c r="F155" t="s">
        <v>41</v>
      </c>
      <c r="G155" t="s">
        <v>44</v>
      </c>
      <c r="H155" t="s">
        <v>45</v>
      </c>
      <c r="I155">
        <v>0</v>
      </c>
      <c r="J155">
        <v>1</v>
      </c>
      <c r="K155">
        <v>0</v>
      </c>
      <c r="L155">
        <v>0</v>
      </c>
      <c r="M155">
        <v>1</v>
      </c>
      <c r="N155">
        <v>1</v>
      </c>
      <c r="O155">
        <v>1</v>
      </c>
      <c r="P155">
        <v>0</v>
      </c>
      <c r="Q155">
        <v>1</v>
      </c>
      <c r="AF155">
        <v>0</v>
      </c>
      <c r="AG155">
        <v>1</v>
      </c>
      <c r="AH155">
        <v>1</v>
      </c>
      <c r="AI155">
        <v>0</v>
      </c>
      <c r="AJ155">
        <v>1</v>
      </c>
      <c r="AK155">
        <v>0</v>
      </c>
    </row>
    <row r="156" spans="1:37" x14ac:dyDescent="0.25">
      <c r="A156" t="str">
        <f>"152"</f>
        <v>152</v>
      </c>
      <c r="B156" t="str">
        <f t="shared" si="8"/>
        <v>201</v>
      </c>
      <c r="C156" t="str">
        <f t="shared" si="9"/>
        <v>7</v>
      </c>
      <c r="D156" t="str">
        <f>"21"</f>
        <v>21</v>
      </c>
      <c r="E156" t="str">
        <f>"201-7-21"</f>
        <v>201-7-21</v>
      </c>
      <c r="F156" t="s">
        <v>41</v>
      </c>
      <c r="G156" t="s">
        <v>44</v>
      </c>
      <c r="H156" t="s">
        <v>45</v>
      </c>
      <c r="I156">
        <v>0</v>
      </c>
      <c r="J156">
        <v>1</v>
      </c>
      <c r="K156">
        <v>0</v>
      </c>
      <c r="L156">
        <v>0</v>
      </c>
      <c r="M156">
        <v>1</v>
      </c>
      <c r="N156">
        <v>1</v>
      </c>
      <c r="O156">
        <v>1</v>
      </c>
      <c r="P156">
        <v>0</v>
      </c>
      <c r="Q156">
        <v>1</v>
      </c>
      <c r="AF156">
        <v>0</v>
      </c>
      <c r="AG156">
        <v>1</v>
      </c>
      <c r="AH156">
        <v>1</v>
      </c>
      <c r="AI156">
        <v>0</v>
      </c>
      <c r="AJ156">
        <v>1</v>
      </c>
      <c r="AK156">
        <v>0</v>
      </c>
    </row>
    <row r="157" spans="1:37" x14ac:dyDescent="0.25">
      <c r="A157" t="str">
        <f>"153"</f>
        <v>153</v>
      </c>
      <c r="B157" t="str">
        <f t="shared" si="8"/>
        <v>201</v>
      </c>
      <c r="C157" t="str">
        <f t="shared" si="9"/>
        <v>7</v>
      </c>
      <c r="D157" t="str">
        <f>"16"</f>
        <v>16</v>
      </c>
      <c r="E157" t="str">
        <f>"201-7-16"</f>
        <v>201-7-16</v>
      </c>
      <c r="F157" t="s">
        <v>41</v>
      </c>
      <c r="G157" t="s">
        <v>44</v>
      </c>
      <c r="H157" t="s">
        <v>45</v>
      </c>
      <c r="I157">
        <v>1</v>
      </c>
      <c r="J157">
        <v>0</v>
      </c>
      <c r="K157">
        <v>1</v>
      </c>
      <c r="L157">
        <v>0</v>
      </c>
      <c r="M157">
        <v>1</v>
      </c>
      <c r="N157">
        <v>1</v>
      </c>
      <c r="O157">
        <v>0</v>
      </c>
      <c r="P157">
        <v>0</v>
      </c>
      <c r="Q157">
        <v>0</v>
      </c>
      <c r="AF157">
        <v>1</v>
      </c>
      <c r="AG157">
        <v>0</v>
      </c>
      <c r="AH157">
        <v>1</v>
      </c>
      <c r="AI157">
        <v>0</v>
      </c>
      <c r="AJ157">
        <v>1</v>
      </c>
      <c r="AK157">
        <v>0</v>
      </c>
    </row>
    <row r="158" spans="1:37" x14ac:dyDescent="0.25">
      <c r="A158" t="str">
        <f>"154"</f>
        <v>154</v>
      </c>
      <c r="B158" t="str">
        <f t="shared" si="8"/>
        <v>201</v>
      </c>
      <c r="C158" t="str">
        <f t="shared" si="9"/>
        <v>7</v>
      </c>
      <c r="D158" t="str">
        <f>"15"</f>
        <v>15</v>
      </c>
      <c r="E158" t="str">
        <f>"201-7-15"</f>
        <v>201-7-15</v>
      </c>
      <c r="F158" t="s">
        <v>41</v>
      </c>
      <c r="G158" t="s">
        <v>44</v>
      </c>
      <c r="H158" t="s">
        <v>45</v>
      </c>
      <c r="I158">
        <v>1</v>
      </c>
      <c r="J158">
        <v>1</v>
      </c>
      <c r="K158">
        <v>0</v>
      </c>
      <c r="L158">
        <v>1</v>
      </c>
      <c r="M158">
        <v>0</v>
      </c>
      <c r="N158">
        <v>1</v>
      </c>
      <c r="O158">
        <v>1</v>
      </c>
      <c r="P158">
        <v>0</v>
      </c>
      <c r="Q158">
        <v>0</v>
      </c>
      <c r="AF158">
        <v>0</v>
      </c>
      <c r="AG158">
        <v>1</v>
      </c>
      <c r="AH158">
        <v>0</v>
      </c>
      <c r="AI158">
        <v>1</v>
      </c>
      <c r="AJ158">
        <v>0</v>
      </c>
      <c r="AK158">
        <v>1</v>
      </c>
    </row>
    <row r="159" spans="1:37" x14ac:dyDescent="0.25">
      <c r="A159" t="str">
        <f>"155"</f>
        <v>155</v>
      </c>
      <c r="B159" t="str">
        <f t="shared" si="8"/>
        <v>201</v>
      </c>
      <c r="C159" t="str">
        <f t="shared" si="9"/>
        <v>7</v>
      </c>
      <c r="D159" t="str">
        <f>"9"</f>
        <v>9</v>
      </c>
      <c r="E159" t="str">
        <f>"201-7-9"</f>
        <v>201-7-9</v>
      </c>
      <c r="F159" t="s">
        <v>41</v>
      </c>
      <c r="G159" t="s">
        <v>44</v>
      </c>
      <c r="H159" t="s">
        <v>45</v>
      </c>
      <c r="I159">
        <v>0</v>
      </c>
      <c r="J159">
        <v>1</v>
      </c>
      <c r="K159">
        <v>1</v>
      </c>
      <c r="L159">
        <v>0</v>
      </c>
      <c r="M159">
        <v>1</v>
      </c>
      <c r="N159">
        <v>1</v>
      </c>
      <c r="O159">
        <v>1</v>
      </c>
      <c r="P159">
        <v>0</v>
      </c>
      <c r="Q159">
        <v>0</v>
      </c>
      <c r="AF159">
        <v>0</v>
      </c>
      <c r="AG159">
        <v>1</v>
      </c>
      <c r="AH159">
        <v>0</v>
      </c>
      <c r="AI159">
        <v>1</v>
      </c>
      <c r="AJ159">
        <v>1</v>
      </c>
      <c r="AK159">
        <v>0</v>
      </c>
    </row>
    <row r="160" spans="1:37" x14ac:dyDescent="0.25">
      <c r="A160" t="str">
        <f>"156"</f>
        <v>156</v>
      </c>
      <c r="B160" t="str">
        <f t="shared" si="8"/>
        <v>201</v>
      </c>
      <c r="C160" t="str">
        <f t="shared" si="9"/>
        <v>7</v>
      </c>
      <c r="D160" t="str">
        <f>"5"</f>
        <v>5</v>
      </c>
      <c r="E160" t="str">
        <f>"201-7-5"</f>
        <v>201-7-5</v>
      </c>
      <c r="F160" t="s">
        <v>41</v>
      </c>
      <c r="G160" t="s">
        <v>44</v>
      </c>
      <c r="H160" t="s">
        <v>45</v>
      </c>
      <c r="I160">
        <v>0</v>
      </c>
      <c r="J160">
        <v>0</v>
      </c>
      <c r="K160">
        <v>0</v>
      </c>
      <c r="L160">
        <v>0</v>
      </c>
      <c r="M160">
        <v>1</v>
      </c>
      <c r="N160">
        <v>1</v>
      </c>
      <c r="O160">
        <v>1</v>
      </c>
      <c r="P160">
        <v>1</v>
      </c>
      <c r="Q160">
        <v>1</v>
      </c>
      <c r="AF160">
        <v>0</v>
      </c>
      <c r="AG160">
        <v>1</v>
      </c>
      <c r="AH160">
        <v>1</v>
      </c>
      <c r="AI160">
        <v>0</v>
      </c>
      <c r="AJ160">
        <v>1</v>
      </c>
      <c r="AK160">
        <v>0</v>
      </c>
    </row>
    <row r="161" spans="1:37" x14ac:dyDescent="0.25">
      <c r="A161" t="str">
        <f>"157"</f>
        <v>157</v>
      </c>
      <c r="B161" t="str">
        <f t="shared" si="8"/>
        <v>201</v>
      </c>
      <c r="C161" t="str">
        <f t="shared" si="9"/>
        <v>7</v>
      </c>
      <c r="D161" t="str">
        <f>"1"</f>
        <v>1</v>
      </c>
      <c r="E161" t="str">
        <f>"201-7-1"</f>
        <v>201-7-1</v>
      </c>
      <c r="F161" t="s">
        <v>41</v>
      </c>
      <c r="G161" t="s">
        <v>42</v>
      </c>
      <c r="H161" t="s">
        <v>43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0</v>
      </c>
      <c r="AE161">
        <v>0</v>
      </c>
      <c r="AF161">
        <v>0</v>
      </c>
      <c r="AG161">
        <v>1</v>
      </c>
      <c r="AH161">
        <v>0</v>
      </c>
      <c r="AI161">
        <v>1</v>
      </c>
    </row>
    <row r="162" spans="1:37" x14ac:dyDescent="0.25">
      <c r="A162" t="str">
        <f>"158"</f>
        <v>158</v>
      </c>
      <c r="B162" t="str">
        <f t="shared" si="8"/>
        <v>201</v>
      </c>
      <c r="C162" t="str">
        <f t="shared" si="9"/>
        <v>7</v>
      </c>
      <c r="D162" t="str">
        <f>"24"</f>
        <v>24</v>
      </c>
      <c r="E162" t="str">
        <f>"201-7-24"</f>
        <v>201-7-24</v>
      </c>
      <c r="F162" t="s">
        <v>41</v>
      </c>
      <c r="G162" t="s">
        <v>44</v>
      </c>
      <c r="H162" t="s">
        <v>45</v>
      </c>
      <c r="I162">
        <v>0</v>
      </c>
      <c r="J162">
        <v>0</v>
      </c>
      <c r="K162">
        <v>1</v>
      </c>
      <c r="L162">
        <v>1</v>
      </c>
      <c r="M162">
        <v>0</v>
      </c>
      <c r="N162">
        <v>0</v>
      </c>
      <c r="O162">
        <v>1</v>
      </c>
      <c r="P162">
        <v>1</v>
      </c>
      <c r="Q162">
        <v>1</v>
      </c>
      <c r="AF162">
        <v>0</v>
      </c>
      <c r="AG162">
        <v>1</v>
      </c>
      <c r="AH162">
        <v>0</v>
      </c>
      <c r="AI162">
        <v>1</v>
      </c>
      <c r="AJ162">
        <v>0</v>
      </c>
      <c r="AK162">
        <v>1</v>
      </c>
    </row>
    <row r="163" spans="1:37" x14ac:dyDescent="0.25">
      <c r="A163" t="str">
        <f>"159"</f>
        <v>159</v>
      </c>
      <c r="B163" t="str">
        <f t="shared" si="8"/>
        <v>201</v>
      </c>
      <c r="C163" t="str">
        <f t="shared" si="9"/>
        <v>7</v>
      </c>
      <c r="D163" t="str">
        <f>"23"</f>
        <v>23</v>
      </c>
      <c r="E163" t="str">
        <f>"201-7-23"</f>
        <v>201-7-23</v>
      </c>
      <c r="F163" t="s">
        <v>41</v>
      </c>
      <c r="G163" t="s">
        <v>44</v>
      </c>
      <c r="H163" t="s">
        <v>45</v>
      </c>
      <c r="I163">
        <v>0</v>
      </c>
      <c r="J163">
        <v>1</v>
      </c>
      <c r="K163">
        <v>0</v>
      </c>
      <c r="L163">
        <v>1</v>
      </c>
      <c r="M163">
        <v>0</v>
      </c>
      <c r="N163">
        <v>1</v>
      </c>
      <c r="O163">
        <v>0</v>
      </c>
      <c r="P163">
        <v>1</v>
      </c>
      <c r="Q163">
        <v>1</v>
      </c>
      <c r="AF163">
        <v>0</v>
      </c>
      <c r="AG163">
        <v>1</v>
      </c>
      <c r="AH163">
        <v>0</v>
      </c>
      <c r="AI163">
        <v>1</v>
      </c>
      <c r="AJ163">
        <v>1</v>
      </c>
      <c r="AK163">
        <v>0</v>
      </c>
    </row>
    <row r="164" spans="1:37" x14ac:dyDescent="0.25">
      <c r="A164" t="str">
        <f>"160"</f>
        <v>160</v>
      </c>
      <c r="B164" t="str">
        <f t="shared" si="8"/>
        <v>201</v>
      </c>
      <c r="C164" t="str">
        <f t="shared" si="9"/>
        <v>7</v>
      </c>
      <c r="D164" t="str">
        <f>"14"</f>
        <v>14</v>
      </c>
      <c r="E164" t="str">
        <f>"201-7-14"</f>
        <v>201-7-14</v>
      </c>
      <c r="F164" t="s">
        <v>41</v>
      </c>
      <c r="G164" t="s">
        <v>44</v>
      </c>
      <c r="H164" t="s">
        <v>45</v>
      </c>
      <c r="I164">
        <v>1</v>
      </c>
      <c r="J164">
        <v>1</v>
      </c>
      <c r="K164">
        <v>0</v>
      </c>
      <c r="L164">
        <v>1</v>
      </c>
      <c r="M164">
        <v>0</v>
      </c>
      <c r="N164">
        <v>0</v>
      </c>
      <c r="O164">
        <v>1</v>
      </c>
      <c r="P164">
        <v>0</v>
      </c>
      <c r="Q164">
        <v>1</v>
      </c>
      <c r="AF164">
        <v>0</v>
      </c>
      <c r="AG164">
        <v>1</v>
      </c>
      <c r="AH164">
        <v>0</v>
      </c>
      <c r="AI164">
        <v>1</v>
      </c>
      <c r="AJ164">
        <v>0</v>
      </c>
      <c r="AK164">
        <v>1</v>
      </c>
    </row>
    <row r="165" spans="1:37" x14ac:dyDescent="0.25">
      <c r="A165" t="str">
        <f>"161"</f>
        <v>161</v>
      </c>
      <c r="B165" t="str">
        <f t="shared" si="8"/>
        <v>201</v>
      </c>
      <c r="C165" t="str">
        <f t="shared" si="9"/>
        <v>7</v>
      </c>
      <c r="D165" t="str">
        <f>"13"</f>
        <v>13</v>
      </c>
      <c r="E165" t="str">
        <f>"201-7-13"</f>
        <v>201-7-13</v>
      </c>
      <c r="F165" t="s">
        <v>41</v>
      </c>
      <c r="G165" t="s">
        <v>44</v>
      </c>
      <c r="H165" t="s">
        <v>45</v>
      </c>
      <c r="I165">
        <v>1</v>
      </c>
      <c r="J165">
        <v>1</v>
      </c>
      <c r="K165">
        <v>0</v>
      </c>
      <c r="L165">
        <v>1</v>
      </c>
      <c r="M165">
        <v>0</v>
      </c>
      <c r="N165">
        <v>0</v>
      </c>
      <c r="O165">
        <v>1</v>
      </c>
      <c r="P165">
        <v>0</v>
      </c>
      <c r="Q165">
        <v>1</v>
      </c>
      <c r="AF165">
        <v>0</v>
      </c>
      <c r="AG165">
        <v>1</v>
      </c>
      <c r="AH165">
        <v>0</v>
      </c>
      <c r="AI165">
        <v>1</v>
      </c>
      <c r="AJ165">
        <v>0</v>
      </c>
      <c r="AK165">
        <v>1</v>
      </c>
    </row>
    <row r="166" spans="1:37" x14ac:dyDescent="0.25">
      <c r="A166" t="str">
        <f>"162"</f>
        <v>162</v>
      </c>
      <c r="B166" t="str">
        <f t="shared" si="8"/>
        <v>201</v>
      </c>
      <c r="C166" t="str">
        <f t="shared" si="9"/>
        <v>7</v>
      </c>
      <c r="D166" t="str">
        <f>"10"</f>
        <v>10</v>
      </c>
      <c r="E166" t="str">
        <f>"201-7-10"</f>
        <v>201-7-10</v>
      </c>
      <c r="F166" t="s">
        <v>41</v>
      </c>
      <c r="G166" t="s">
        <v>44</v>
      </c>
      <c r="H166" t="s">
        <v>45</v>
      </c>
      <c r="I166">
        <v>1</v>
      </c>
      <c r="J166">
        <v>0</v>
      </c>
      <c r="K166">
        <v>0</v>
      </c>
      <c r="L166">
        <v>0</v>
      </c>
      <c r="M166">
        <v>1</v>
      </c>
      <c r="N166">
        <v>1</v>
      </c>
      <c r="O166">
        <v>1</v>
      </c>
      <c r="P166">
        <v>0</v>
      </c>
      <c r="Q166">
        <v>1</v>
      </c>
      <c r="AF166">
        <v>0</v>
      </c>
      <c r="AG166">
        <v>1</v>
      </c>
      <c r="AH166">
        <v>1</v>
      </c>
      <c r="AI166">
        <v>0</v>
      </c>
      <c r="AJ166">
        <v>1</v>
      </c>
      <c r="AK166">
        <v>0</v>
      </c>
    </row>
    <row r="167" spans="1:37" x14ac:dyDescent="0.25">
      <c r="A167" t="str">
        <f>"163"</f>
        <v>163</v>
      </c>
      <c r="B167" t="str">
        <f t="shared" si="8"/>
        <v>201</v>
      </c>
      <c r="C167" t="str">
        <f t="shared" si="9"/>
        <v>7</v>
      </c>
      <c r="D167" t="str">
        <f>"6"</f>
        <v>6</v>
      </c>
      <c r="E167" t="str">
        <f>"201-7-6"</f>
        <v>201-7-6</v>
      </c>
      <c r="F167" t="s">
        <v>41</v>
      </c>
      <c r="G167" t="s">
        <v>44</v>
      </c>
      <c r="H167" t="s">
        <v>45</v>
      </c>
      <c r="I167">
        <v>1</v>
      </c>
      <c r="J167">
        <v>0</v>
      </c>
      <c r="K167">
        <v>0</v>
      </c>
      <c r="L167">
        <v>0</v>
      </c>
      <c r="M167">
        <v>1</v>
      </c>
      <c r="N167">
        <v>1</v>
      </c>
      <c r="O167">
        <v>1</v>
      </c>
      <c r="P167">
        <v>0</v>
      </c>
      <c r="Q167">
        <v>1</v>
      </c>
      <c r="AF167">
        <v>0</v>
      </c>
      <c r="AG167">
        <v>1</v>
      </c>
      <c r="AH167">
        <v>0</v>
      </c>
      <c r="AI167">
        <v>1</v>
      </c>
      <c r="AJ167">
        <v>1</v>
      </c>
      <c r="AK167">
        <v>0</v>
      </c>
    </row>
    <row r="168" spans="1:37" x14ac:dyDescent="0.25">
      <c r="A168" t="str">
        <f>"164"</f>
        <v>164</v>
      </c>
      <c r="B168" t="str">
        <f t="shared" si="8"/>
        <v>201</v>
      </c>
      <c r="C168" t="str">
        <f t="shared" si="9"/>
        <v>7</v>
      </c>
      <c r="D168" t="str">
        <f>"2"</f>
        <v>2</v>
      </c>
      <c r="E168" t="str">
        <f>"201-7-2"</f>
        <v>201-7-2</v>
      </c>
      <c r="F168" t="s">
        <v>41</v>
      </c>
      <c r="G168" t="s">
        <v>42</v>
      </c>
      <c r="H168" t="s">
        <v>43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1</v>
      </c>
      <c r="X168">
        <v>1</v>
      </c>
      <c r="Y168">
        <v>1</v>
      </c>
      <c r="Z168">
        <v>1</v>
      </c>
      <c r="AA168">
        <v>0</v>
      </c>
      <c r="AB168">
        <v>0</v>
      </c>
      <c r="AC168">
        <v>1</v>
      </c>
      <c r="AD168">
        <v>1</v>
      </c>
      <c r="AE168">
        <v>0</v>
      </c>
      <c r="AF168">
        <v>0</v>
      </c>
      <c r="AG168">
        <v>1</v>
      </c>
      <c r="AH168">
        <v>0</v>
      </c>
      <c r="AI168">
        <v>1</v>
      </c>
    </row>
    <row r="169" spans="1:37" x14ac:dyDescent="0.25">
      <c r="A169" t="str">
        <f>"165"</f>
        <v>165</v>
      </c>
      <c r="B169" t="str">
        <f t="shared" si="8"/>
        <v>201</v>
      </c>
      <c r="C169" t="str">
        <f t="shared" si="9"/>
        <v>7</v>
      </c>
      <c r="D169" t="str">
        <f>"25"</f>
        <v>25</v>
      </c>
      <c r="E169" t="str">
        <f>"201-7-25"</f>
        <v>201-7-25</v>
      </c>
      <c r="F169" t="s">
        <v>41</v>
      </c>
      <c r="G169" t="s">
        <v>44</v>
      </c>
      <c r="H169" t="s">
        <v>45</v>
      </c>
      <c r="I169">
        <v>1</v>
      </c>
      <c r="J169">
        <v>0</v>
      </c>
      <c r="K169">
        <v>0</v>
      </c>
      <c r="L169">
        <v>1</v>
      </c>
      <c r="M169">
        <v>0</v>
      </c>
      <c r="N169">
        <v>0</v>
      </c>
      <c r="O169">
        <v>1</v>
      </c>
      <c r="P169">
        <v>1</v>
      </c>
      <c r="Q169">
        <v>1</v>
      </c>
      <c r="AF169">
        <v>0</v>
      </c>
      <c r="AG169">
        <v>1</v>
      </c>
      <c r="AH169">
        <v>0</v>
      </c>
      <c r="AI169">
        <v>1</v>
      </c>
      <c r="AJ169">
        <v>0</v>
      </c>
      <c r="AK169">
        <v>1</v>
      </c>
    </row>
    <row r="170" spans="1:37" x14ac:dyDescent="0.25">
      <c r="A170" t="str">
        <f>"166"</f>
        <v>166</v>
      </c>
      <c r="B170" t="str">
        <f t="shared" si="8"/>
        <v>201</v>
      </c>
      <c r="C170" t="str">
        <f t="shared" si="9"/>
        <v>7</v>
      </c>
      <c r="D170" t="str">
        <f>"18"</f>
        <v>18</v>
      </c>
      <c r="E170" t="str">
        <f>"201-7-18"</f>
        <v>201-7-18</v>
      </c>
      <c r="F170" t="s">
        <v>41</v>
      </c>
      <c r="G170" t="s">
        <v>44</v>
      </c>
      <c r="H170" t="s">
        <v>45</v>
      </c>
      <c r="I170">
        <v>1</v>
      </c>
      <c r="J170">
        <v>1</v>
      </c>
      <c r="K170">
        <v>0</v>
      </c>
      <c r="L170">
        <v>0</v>
      </c>
      <c r="M170">
        <v>0</v>
      </c>
      <c r="N170">
        <v>1</v>
      </c>
      <c r="O170">
        <v>1</v>
      </c>
      <c r="P170">
        <v>0</v>
      </c>
      <c r="Q170">
        <v>1</v>
      </c>
      <c r="AF170">
        <v>0</v>
      </c>
      <c r="AG170">
        <v>1</v>
      </c>
      <c r="AH170">
        <v>1</v>
      </c>
      <c r="AI170">
        <v>0</v>
      </c>
      <c r="AJ170">
        <v>0</v>
      </c>
      <c r="AK170">
        <v>1</v>
      </c>
    </row>
    <row r="171" spans="1:37" x14ac:dyDescent="0.25">
      <c r="A171" t="str">
        <f>"167"</f>
        <v>167</v>
      </c>
      <c r="B171" t="str">
        <f t="shared" si="8"/>
        <v>201</v>
      </c>
      <c r="C171" t="str">
        <f t="shared" si="9"/>
        <v>7</v>
      </c>
      <c r="D171" t="str">
        <f>"17"</f>
        <v>17</v>
      </c>
      <c r="E171" t="str">
        <f>"201-7-17"</f>
        <v>201-7-17</v>
      </c>
      <c r="F171" t="s">
        <v>41</v>
      </c>
      <c r="G171" t="s">
        <v>44</v>
      </c>
      <c r="H171" t="s">
        <v>45</v>
      </c>
      <c r="I171">
        <v>0</v>
      </c>
      <c r="J171">
        <v>1</v>
      </c>
      <c r="K171">
        <v>1</v>
      </c>
      <c r="L171">
        <v>1</v>
      </c>
      <c r="M171">
        <v>0</v>
      </c>
      <c r="N171">
        <v>1</v>
      </c>
      <c r="O171">
        <v>1</v>
      </c>
      <c r="P171">
        <v>0</v>
      </c>
      <c r="Q171">
        <v>0</v>
      </c>
      <c r="AF171">
        <v>0</v>
      </c>
      <c r="AG171">
        <v>1</v>
      </c>
      <c r="AH171">
        <v>1</v>
      </c>
      <c r="AI171">
        <v>0</v>
      </c>
      <c r="AJ171">
        <v>0</v>
      </c>
      <c r="AK171">
        <v>1</v>
      </c>
    </row>
    <row r="172" spans="1:37" x14ac:dyDescent="0.25">
      <c r="A172" t="str">
        <f>"168"</f>
        <v>168</v>
      </c>
      <c r="B172" t="str">
        <f t="shared" si="8"/>
        <v>201</v>
      </c>
      <c r="C172" t="str">
        <f t="shared" si="9"/>
        <v>7</v>
      </c>
      <c r="D172" t="str">
        <f>"11"</f>
        <v>11</v>
      </c>
      <c r="E172" t="str">
        <f>"201-7-11"</f>
        <v>201-7-11</v>
      </c>
      <c r="F172" t="s">
        <v>41</v>
      </c>
      <c r="G172" t="s">
        <v>44</v>
      </c>
      <c r="H172" t="s">
        <v>45</v>
      </c>
      <c r="I172">
        <v>0</v>
      </c>
      <c r="J172">
        <v>1</v>
      </c>
      <c r="K172">
        <v>1</v>
      </c>
      <c r="L172">
        <v>0</v>
      </c>
      <c r="M172">
        <v>1</v>
      </c>
      <c r="N172">
        <v>1</v>
      </c>
      <c r="O172">
        <v>1</v>
      </c>
      <c r="P172">
        <v>0</v>
      </c>
      <c r="Q172">
        <v>0</v>
      </c>
      <c r="AF172">
        <v>0</v>
      </c>
      <c r="AG172">
        <v>1</v>
      </c>
      <c r="AH172">
        <v>0</v>
      </c>
      <c r="AI172">
        <v>1</v>
      </c>
      <c r="AJ172">
        <v>1</v>
      </c>
      <c r="AK172">
        <v>0</v>
      </c>
    </row>
    <row r="173" spans="1:37" x14ac:dyDescent="0.25">
      <c r="A173" t="str">
        <f>"169"</f>
        <v>169</v>
      </c>
      <c r="B173" t="str">
        <f t="shared" si="8"/>
        <v>201</v>
      </c>
      <c r="C173" t="str">
        <f t="shared" si="9"/>
        <v>7</v>
      </c>
      <c r="D173" t="str">
        <f>"7"</f>
        <v>7</v>
      </c>
      <c r="E173" t="str">
        <f>"201-7-7"</f>
        <v>201-7-7</v>
      </c>
      <c r="F173" t="s">
        <v>41</v>
      </c>
      <c r="G173" t="s">
        <v>44</v>
      </c>
      <c r="H173" t="s">
        <v>45</v>
      </c>
      <c r="I173">
        <v>0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0</v>
      </c>
      <c r="P173">
        <v>0</v>
      </c>
      <c r="Q173">
        <v>0</v>
      </c>
      <c r="AF173">
        <v>0</v>
      </c>
      <c r="AG173">
        <v>1</v>
      </c>
      <c r="AH173">
        <v>1</v>
      </c>
      <c r="AI173">
        <v>0</v>
      </c>
      <c r="AJ173">
        <v>1</v>
      </c>
      <c r="AK173">
        <v>0</v>
      </c>
    </row>
    <row r="174" spans="1:37" x14ac:dyDescent="0.25">
      <c r="A174" t="str">
        <f>"170"</f>
        <v>170</v>
      </c>
      <c r="B174" t="str">
        <f t="shared" si="8"/>
        <v>201</v>
      </c>
      <c r="C174" t="str">
        <f t="shared" si="9"/>
        <v>7</v>
      </c>
      <c r="D174" t="str">
        <f>"3"</f>
        <v>3</v>
      </c>
      <c r="E174" t="str">
        <f>"201-7-3"</f>
        <v>201-7-3</v>
      </c>
      <c r="F174" t="s">
        <v>41</v>
      </c>
      <c r="G174" t="s">
        <v>42</v>
      </c>
      <c r="H174" t="s">
        <v>43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</v>
      </c>
      <c r="X174">
        <v>1</v>
      </c>
      <c r="Y174">
        <v>1</v>
      </c>
      <c r="Z174">
        <v>1</v>
      </c>
      <c r="AA174">
        <v>0</v>
      </c>
      <c r="AB174">
        <v>0</v>
      </c>
      <c r="AC174">
        <v>1</v>
      </c>
      <c r="AD174">
        <v>1</v>
      </c>
      <c r="AE174">
        <v>0</v>
      </c>
      <c r="AF174">
        <v>0</v>
      </c>
      <c r="AG174">
        <v>1</v>
      </c>
      <c r="AH174">
        <v>0</v>
      </c>
      <c r="AI174">
        <v>1</v>
      </c>
    </row>
    <row r="175" spans="1:37" x14ac:dyDescent="0.25">
      <c r="A175" t="str">
        <f>"171"</f>
        <v>171</v>
      </c>
      <c r="B175" t="str">
        <f t="shared" si="8"/>
        <v>201</v>
      </c>
      <c r="C175" t="str">
        <f t="shared" si="9"/>
        <v>7</v>
      </c>
      <c r="D175" t="str">
        <f>"20"</f>
        <v>20</v>
      </c>
      <c r="E175" t="str">
        <f>"201-7-20"</f>
        <v>201-7-20</v>
      </c>
      <c r="F175" t="s">
        <v>41</v>
      </c>
      <c r="G175" t="s">
        <v>44</v>
      </c>
      <c r="H175" t="s">
        <v>45</v>
      </c>
      <c r="I175">
        <v>0</v>
      </c>
      <c r="J175">
        <v>0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0</v>
      </c>
      <c r="Q175">
        <v>0</v>
      </c>
      <c r="AF175">
        <v>0</v>
      </c>
      <c r="AG175">
        <v>1</v>
      </c>
      <c r="AH175">
        <v>1</v>
      </c>
      <c r="AI175">
        <v>0</v>
      </c>
      <c r="AJ175">
        <v>1</v>
      </c>
      <c r="AK175">
        <v>0</v>
      </c>
    </row>
    <row r="176" spans="1:37" x14ac:dyDescent="0.25">
      <c r="A176" t="str">
        <f>"172"</f>
        <v>172</v>
      </c>
      <c r="B176" t="str">
        <f t="shared" si="8"/>
        <v>201</v>
      </c>
      <c r="C176" t="str">
        <f t="shared" si="9"/>
        <v>7</v>
      </c>
      <c r="D176" t="str">
        <f>"19"</f>
        <v>19</v>
      </c>
      <c r="E176" t="str">
        <f>"201-7-19"</f>
        <v>201-7-19</v>
      </c>
      <c r="F176" t="s">
        <v>41</v>
      </c>
      <c r="G176" t="s">
        <v>44</v>
      </c>
      <c r="H176" t="s">
        <v>45</v>
      </c>
      <c r="I176">
        <v>0</v>
      </c>
      <c r="J176">
        <v>0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0</v>
      </c>
      <c r="Q176">
        <v>0</v>
      </c>
      <c r="AF176">
        <v>0</v>
      </c>
      <c r="AG176">
        <v>1</v>
      </c>
      <c r="AH176">
        <v>1</v>
      </c>
      <c r="AI176">
        <v>0</v>
      </c>
      <c r="AJ176">
        <v>1</v>
      </c>
      <c r="AK176">
        <v>0</v>
      </c>
    </row>
    <row r="177" spans="1:37" x14ac:dyDescent="0.25">
      <c r="A177" t="str">
        <f>"173"</f>
        <v>173</v>
      </c>
      <c r="B177" t="str">
        <f t="shared" si="8"/>
        <v>201</v>
      </c>
      <c r="C177" t="str">
        <f t="shared" si="9"/>
        <v>7</v>
      </c>
      <c r="D177" t="str">
        <f>"12"</f>
        <v>12</v>
      </c>
      <c r="E177" t="str">
        <f>"201-7-12"</f>
        <v>201-7-12</v>
      </c>
      <c r="F177" t="s">
        <v>41</v>
      </c>
      <c r="G177" t="s">
        <v>44</v>
      </c>
      <c r="H177" t="s">
        <v>45</v>
      </c>
      <c r="I177">
        <v>0</v>
      </c>
      <c r="J177">
        <v>0</v>
      </c>
      <c r="K177">
        <v>1</v>
      </c>
      <c r="L177">
        <v>1</v>
      </c>
      <c r="M177">
        <v>1</v>
      </c>
      <c r="N177">
        <v>1</v>
      </c>
      <c r="O177">
        <v>0</v>
      </c>
      <c r="P177">
        <v>1</v>
      </c>
      <c r="Q177">
        <v>0</v>
      </c>
      <c r="AF177">
        <v>1</v>
      </c>
      <c r="AG177">
        <v>0</v>
      </c>
      <c r="AH177">
        <v>1</v>
      </c>
      <c r="AI177">
        <v>0</v>
      </c>
      <c r="AJ177">
        <v>1</v>
      </c>
      <c r="AK177">
        <v>0</v>
      </c>
    </row>
    <row r="178" spans="1:37" x14ac:dyDescent="0.25">
      <c r="A178" t="str">
        <f>"174"</f>
        <v>174</v>
      </c>
      <c r="B178" t="str">
        <f t="shared" si="8"/>
        <v>201</v>
      </c>
      <c r="C178" t="str">
        <f t="shared" si="9"/>
        <v>7</v>
      </c>
      <c r="D178" t="str">
        <f>"8"</f>
        <v>8</v>
      </c>
      <c r="E178" t="str">
        <f>"201-7-8"</f>
        <v>201-7-8</v>
      </c>
      <c r="F178" t="s">
        <v>41</v>
      </c>
      <c r="G178" t="s">
        <v>44</v>
      </c>
      <c r="H178" t="s">
        <v>45</v>
      </c>
      <c r="I178">
        <v>1</v>
      </c>
      <c r="J178">
        <v>1</v>
      </c>
      <c r="K178">
        <v>1</v>
      </c>
      <c r="L178">
        <v>1</v>
      </c>
      <c r="M178">
        <v>0</v>
      </c>
      <c r="N178">
        <v>1</v>
      </c>
      <c r="O178">
        <v>0</v>
      </c>
      <c r="P178">
        <v>0</v>
      </c>
      <c r="Q178">
        <v>0</v>
      </c>
      <c r="AF178">
        <v>0</v>
      </c>
      <c r="AG178">
        <v>1</v>
      </c>
      <c r="AH178">
        <v>1</v>
      </c>
      <c r="AI178">
        <v>0</v>
      </c>
      <c r="AJ178">
        <v>1</v>
      </c>
      <c r="AK178">
        <v>0</v>
      </c>
    </row>
    <row r="179" spans="1:37" x14ac:dyDescent="0.25">
      <c r="A179" t="str">
        <f>"175"</f>
        <v>175</v>
      </c>
      <c r="B179" t="str">
        <f t="shared" si="8"/>
        <v>201</v>
      </c>
      <c r="C179" t="str">
        <f t="shared" si="9"/>
        <v>7</v>
      </c>
      <c r="D179" t="str">
        <f>"4"</f>
        <v>4</v>
      </c>
      <c r="E179" t="str">
        <f>"201-7-4"</f>
        <v>201-7-4</v>
      </c>
      <c r="F179" t="s">
        <v>41</v>
      </c>
      <c r="G179" t="s">
        <v>42</v>
      </c>
      <c r="H179" t="s">
        <v>43</v>
      </c>
      <c r="R179">
        <v>0</v>
      </c>
      <c r="S179">
        <v>1</v>
      </c>
      <c r="T179">
        <v>1</v>
      </c>
      <c r="U179">
        <v>0</v>
      </c>
      <c r="V179">
        <v>0</v>
      </c>
      <c r="W179">
        <v>1</v>
      </c>
      <c r="X179">
        <v>0</v>
      </c>
      <c r="Y179">
        <v>0</v>
      </c>
      <c r="Z179">
        <v>1</v>
      </c>
      <c r="AA179">
        <v>0</v>
      </c>
      <c r="AB179">
        <v>1</v>
      </c>
      <c r="AC179">
        <v>1</v>
      </c>
      <c r="AD179">
        <v>0</v>
      </c>
      <c r="AE179">
        <v>0</v>
      </c>
      <c r="AF179">
        <v>0</v>
      </c>
      <c r="AG179">
        <v>1</v>
      </c>
      <c r="AH179">
        <v>1</v>
      </c>
      <c r="AI179">
        <v>0</v>
      </c>
    </row>
    <row r="180" spans="1:37" x14ac:dyDescent="0.25">
      <c r="A180" t="str">
        <f>"176"</f>
        <v>176</v>
      </c>
      <c r="B180" t="str">
        <f t="shared" si="8"/>
        <v>201</v>
      </c>
      <c r="C180" t="str">
        <f t="shared" ref="C180:C204" si="10">"8"</f>
        <v>8</v>
      </c>
      <c r="D180" t="str">
        <f>"20"</f>
        <v>20</v>
      </c>
      <c r="E180" t="str">
        <f>"201-8-20"</f>
        <v>201-8-20</v>
      </c>
      <c r="F180" t="s">
        <v>41</v>
      </c>
      <c r="G180" t="s">
        <v>42</v>
      </c>
      <c r="H180" t="s">
        <v>43</v>
      </c>
      <c r="R180">
        <v>1</v>
      </c>
      <c r="S180">
        <v>0</v>
      </c>
      <c r="T180">
        <v>1</v>
      </c>
      <c r="U180">
        <v>0</v>
      </c>
      <c r="V180">
        <v>0</v>
      </c>
      <c r="W180">
        <v>0</v>
      </c>
      <c r="X180">
        <v>0</v>
      </c>
      <c r="Y180">
        <v>1</v>
      </c>
      <c r="Z180">
        <v>1</v>
      </c>
      <c r="AA180">
        <v>0</v>
      </c>
      <c r="AB180">
        <v>1</v>
      </c>
      <c r="AC180">
        <v>0</v>
      </c>
      <c r="AD180">
        <v>1</v>
      </c>
      <c r="AE180">
        <v>0</v>
      </c>
      <c r="AF180">
        <v>0</v>
      </c>
      <c r="AG180">
        <v>0</v>
      </c>
      <c r="AH180">
        <v>1</v>
      </c>
      <c r="AI180">
        <v>0</v>
      </c>
    </row>
    <row r="181" spans="1:37" x14ac:dyDescent="0.25">
      <c r="A181" t="str">
        <f>"177"</f>
        <v>177</v>
      </c>
      <c r="B181" t="str">
        <f t="shared" si="8"/>
        <v>201</v>
      </c>
      <c r="C181" t="str">
        <f t="shared" si="10"/>
        <v>8</v>
      </c>
      <c r="D181" t="str">
        <f>"19"</f>
        <v>19</v>
      </c>
      <c r="E181" t="str">
        <f>"201-8-19"</f>
        <v>201-8-19</v>
      </c>
      <c r="F181" t="s">
        <v>41</v>
      </c>
      <c r="G181" t="s">
        <v>42</v>
      </c>
      <c r="H181" t="s">
        <v>43</v>
      </c>
      <c r="R181">
        <v>1</v>
      </c>
      <c r="S181">
        <v>0</v>
      </c>
      <c r="T181">
        <v>0</v>
      </c>
      <c r="U181">
        <v>0</v>
      </c>
      <c r="V181">
        <v>0</v>
      </c>
      <c r="W181">
        <v>1</v>
      </c>
      <c r="X181">
        <v>0</v>
      </c>
      <c r="Y181">
        <v>1</v>
      </c>
      <c r="Z181">
        <v>1</v>
      </c>
      <c r="AA181">
        <v>0</v>
      </c>
      <c r="AB181">
        <v>1</v>
      </c>
      <c r="AC181">
        <v>0</v>
      </c>
      <c r="AD181">
        <v>1</v>
      </c>
      <c r="AE181">
        <v>0</v>
      </c>
      <c r="AF181">
        <v>0</v>
      </c>
      <c r="AG181">
        <v>1</v>
      </c>
      <c r="AH181">
        <v>0</v>
      </c>
      <c r="AI181">
        <v>1</v>
      </c>
    </row>
    <row r="182" spans="1:37" x14ac:dyDescent="0.25">
      <c r="A182" t="str">
        <f>"178"</f>
        <v>178</v>
      </c>
      <c r="B182" t="str">
        <f t="shared" si="8"/>
        <v>201</v>
      </c>
      <c r="C182" t="str">
        <f t="shared" si="10"/>
        <v>8</v>
      </c>
      <c r="D182" t="str">
        <f>"13"</f>
        <v>13</v>
      </c>
      <c r="E182" t="str">
        <f>"201-8-13"</f>
        <v>201-8-13</v>
      </c>
      <c r="F182" t="s">
        <v>41</v>
      </c>
      <c r="G182" t="s">
        <v>42</v>
      </c>
      <c r="H182" t="s">
        <v>43</v>
      </c>
      <c r="R182">
        <v>1</v>
      </c>
      <c r="S182">
        <v>0</v>
      </c>
      <c r="T182">
        <v>0</v>
      </c>
      <c r="U182">
        <v>1</v>
      </c>
      <c r="V182">
        <v>0</v>
      </c>
      <c r="W182">
        <v>1</v>
      </c>
      <c r="X182">
        <v>0</v>
      </c>
      <c r="Y182">
        <v>0</v>
      </c>
      <c r="Z182">
        <v>1</v>
      </c>
      <c r="AA182">
        <v>0</v>
      </c>
      <c r="AB182">
        <v>1</v>
      </c>
      <c r="AC182">
        <v>0</v>
      </c>
      <c r="AD182">
        <v>1</v>
      </c>
      <c r="AE182">
        <v>0</v>
      </c>
      <c r="AF182">
        <v>0</v>
      </c>
      <c r="AG182">
        <v>1</v>
      </c>
      <c r="AH182">
        <v>0</v>
      </c>
      <c r="AI182">
        <v>1</v>
      </c>
    </row>
    <row r="183" spans="1:37" x14ac:dyDescent="0.25">
      <c r="A183" t="str">
        <f>"179"</f>
        <v>179</v>
      </c>
      <c r="B183" t="str">
        <f t="shared" si="8"/>
        <v>201</v>
      </c>
      <c r="C183" t="str">
        <f t="shared" si="10"/>
        <v>8</v>
      </c>
      <c r="D183" t="str">
        <f>"12"</f>
        <v>12</v>
      </c>
      <c r="E183" t="str">
        <f>"201-8-12"</f>
        <v>201-8-12</v>
      </c>
      <c r="F183" t="s">
        <v>41</v>
      </c>
      <c r="G183" t="s">
        <v>42</v>
      </c>
      <c r="H183" t="s">
        <v>43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1</v>
      </c>
      <c r="X183">
        <v>0</v>
      </c>
      <c r="Y183">
        <v>1</v>
      </c>
      <c r="Z183">
        <v>1</v>
      </c>
      <c r="AA183">
        <v>1</v>
      </c>
      <c r="AB183">
        <v>0</v>
      </c>
      <c r="AC183">
        <v>1</v>
      </c>
      <c r="AD183">
        <v>1</v>
      </c>
      <c r="AE183">
        <v>0</v>
      </c>
      <c r="AF183">
        <v>0</v>
      </c>
      <c r="AG183">
        <v>1</v>
      </c>
      <c r="AH183">
        <v>1</v>
      </c>
      <c r="AI183">
        <v>0</v>
      </c>
    </row>
    <row r="184" spans="1:37" x14ac:dyDescent="0.25">
      <c r="A184" t="str">
        <f>"180"</f>
        <v>180</v>
      </c>
      <c r="B184" t="str">
        <f t="shared" si="8"/>
        <v>201</v>
      </c>
      <c r="C184" t="str">
        <f t="shared" si="10"/>
        <v>8</v>
      </c>
      <c r="D184" t="str">
        <f>"9"</f>
        <v>9</v>
      </c>
      <c r="E184" t="str">
        <f>"201-8-9"</f>
        <v>201-8-9</v>
      </c>
      <c r="F184" t="s">
        <v>41</v>
      </c>
      <c r="G184" t="s">
        <v>42</v>
      </c>
      <c r="H184" t="s">
        <v>43</v>
      </c>
      <c r="R184">
        <v>1</v>
      </c>
      <c r="S184">
        <v>0</v>
      </c>
      <c r="T184">
        <v>1</v>
      </c>
      <c r="U184">
        <v>0</v>
      </c>
      <c r="V184">
        <v>0</v>
      </c>
      <c r="W184">
        <v>1</v>
      </c>
      <c r="X184">
        <v>0</v>
      </c>
      <c r="Y184">
        <v>0</v>
      </c>
      <c r="Z184">
        <v>1</v>
      </c>
      <c r="AA184">
        <v>0</v>
      </c>
      <c r="AB184">
        <v>1</v>
      </c>
      <c r="AC184">
        <v>1</v>
      </c>
      <c r="AD184">
        <v>0</v>
      </c>
      <c r="AE184">
        <v>0</v>
      </c>
      <c r="AF184">
        <v>0</v>
      </c>
      <c r="AG184">
        <v>1</v>
      </c>
      <c r="AH184">
        <v>1</v>
      </c>
      <c r="AI184">
        <v>0</v>
      </c>
    </row>
    <row r="185" spans="1:37" x14ac:dyDescent="0.25">
      <c r="A185" t="str">
        <f>"181"</f>
        <v>181</v>
      </c>
      <c r="B185" t="str">
        <f t="shared" si="8"/>
        <v>201</v>
      </c>
      <c r="C185" t="str">
        <f t="shared" si="10"/>
        <v>8</v>
      </c>
      <c r="D185" t="str">
        <f>"5"</f>
        <v>5</v>
      </c>
      <c r="E185" t="str">
        <f>"201-8-5"</f>
        <v>201-8-5</v>
      </c>
      <c r="F185" t="s">
        <v>41</v>
      </c>
      <c r="G185" t="s">
        <v>42</v>
      </c>
      <c r="H185" t="s">
        <v>43</v>
      </c>
      <c r="R185">
        <v>0</v>
      </c>
      <c r="S185">
        <v>1</v>
      </c>
      <c r="T185">
        <v>0</v>
      </c>
      <c r="U185">
        <v>0</v>
      </c>
      <c r="V185">
        <v>0</v>
      </c>
      <c r="W185">
        <v>1</v>
      </c>
      <c r="X185">
        <v>0</v>
      </c>
      <c r="Y185">
        <v>1</v>
      </c>
      <c r="Z185">
        <v>1</v>
      </c>
      <c r="AA185">
        <v>0</v>
      </c>
      <c r="AB185">
        <v>1</v>
      </c>
      <c r="AC185">
        <v>0</v>
      </c>
      <c r="AD185">
        <v>0</v>
      </c>
      <c r="AE185">
        <v>1</v>
      </c>
      <c r="AF185">
        <v>0</v>
      </c>
      <c r="AG185">
        <v>1</v>
      </c>
      <c r="AH185">
        <v>1</v>
      </c>
      <c r="AI185">
        <v>0</v>
      </c>
    </row>
    <row r="186" spans="1:37" x14ac:dyDescent="0.25">
      <c r="A186" t="str">
        <f>"182"</f>
        <v>182</v>
      </c>
      <c r="B186" t="str">
        <f t="shared" si="8"/>
        <v>201</v>
      </c>
      <c r="C186" t="str">
        <f t="shared" si="10"/>
        <v>8</v>
      </c>
      <c r="D186" t="str">
        <f>"1"</f>
        <v>1</v>
      </c>
      <c r="E186" t="str">
        <f>"201-8-1"</f>
        <v>201-8-1</v>
      </c>
      <c r="F186" t="s">
        <v>41</v>
      </c>
      <c r="G186" t="s">
        <v>42</v>
      </c>
      <c r="H186" t="s">
        <v>43</v>
      </c>
      <c r="R186">
        <v>1</v>
      </c>
      <c r="S186">
        <v>0</v>
      </c>
      <c r="T186">
        <v>0</v>
      </c>
      <c r="U186">
        <v>0</v>
      </c>
      <c r="V186">
        <v>0</v>
      </c>
      <c r="W186">
        <v>1</v>
      </c>
      <c r="X186">
        <v>0</v>
      </c>
      <c r="Y186">
        <v>1</v>
      </c>
      <c r="Z186">
        <v>1</v>
      </c>
      <c r="AA186">
        <v>0</v>
      </c>
      <c r="AB186">
        <v>1</v>
      </c>
      <c r="AC186">
        <v>1</v>
      </c>
      <c r="AD186">
        <v>0</v>
      </c>
      <c r="AE186">
        <v>0</v>
      </c>
      <c r="AF186">
        <v>0</v>
      </c>
      <c r="AG186">
        <v>1</v>
      </c>
      <c r="AH186">
        <v>0</v>
      </c>
      <c r="AI186">
        <v>1</v>
      </c>
    </row>
    <row r="187" spans="1:37" x14ac:dyDescent="0.25">
      <c r="A187" t="str">
        <f>"183"</f>
        <v>183</v>
      </c>
      <c r="B187" t="str">
        <f t="shared" si="8"/>
        <v>201</v>
      </c>
      <c r="C187" t="str">
        <f t="shared" si="10"/>
        <v>8</v>
      </c>
      <c r="D187" t="str">
        <f>"25"</f>
        <v>25</v>
      </c>
      <c r="E187" t="str">
        <f>"201-8-25"</f>
        <v>201-8-25</v>
      </c>
      <c r="F187" t="s">
        <v>41</v>
      </c>
      <c r="G187" t="s">
        <v>42</v>
      </c>
      <c r="H187" t="s">
        <v>43</v>
      </c>
      <c r="R187">
        <v>0</v>
      </c>
      <c r="S187">
        <v>1</v>
      </c>
      <c r="T187">
        <v>0</v>
      </c>
      <c r="U187">
        <v>0</v>
      </c>
      <c r="V187">
        <v>0</v>
      </c>
      <c r="W187">
        <v>0</v>
      </c>
      <c r="X187">
        <v>1</v>
      </c>
      <c r="Y187">
        <v>1</v>
      </c>
      <c r="Z187">
        <v>1</v>
      </c>
      <c r="AA187">
        <v>0</v>
      </c>
      <c r="AB187">
        <v>1</v>
      </c>
      <c r="AC187">
        <v>1</v>
      </c>
      <c r="AD187">
        <v>0</v>
      </c>
      <c r="AE187">
        <v>0</v>
      </c>
      <c r="AF187">
        <v>1</v>
      </c>
      <c r="AG187">
        <v>0</v>
      </c>
      <c r="AH187">
        <v>1</v>
      </c>
      <c r="AI187">
        <v>0</v>
      </c>
    </row>
    <row r="188" spans="1:37" x14ac:dyDescent="0.25">
      <c r="A188" t="str">
        <f>"184"</f>
        <v>184</v>
      </c>
      <c r="B188" t="str">
        <f t="shared" si="8"/>
        <v>201</v>
      </c>
      <c r="C188" t="str">
        <f t="shared" si="10"/>
        <v>8</v>
      </c>
      <c r="D188" t="str">
        <f>"18"</f>
        <v>18</v>
      </c>
      <c r="E188" t="str">
        <f>"201-8-18"</f>
        <v>201-8-18</v>
      </c>
      <c r="F188" t="s">
        <v>41</v>
      </c>
      <c r="G188" t="s">
        <v>42</v>
      </c>
      <c r="H188" t="s">
        <v>43</v>
      </c>
      <c r="R188">
        <v>1</v>
      </c>
      <c r="S188">
        <v>0</v>
      </c>
      <c r="T188">
        <v>1</v>
      </c>
      <c r="U188">
        <v>0</v>
      </c>
      <c r="V188">
        <v>0</v>
      </c>
      <c r="W188">
        <v>1</v>
      </c>
      <c r="X188">
        <v>0</v>
      </c>
      <c r="Y188">
        <v>0</v>
      </c>
      <c r="Z188">
        <v>1</v>
      </c>
      <c r="AA188">
        <v>0</v>
      </c>
      <c r="AB188">
        <v>0</v>
      </c>
      <c r="AC188">
        <v>1</v>
      </c>
      <c r="AD188">
        <v>1</v>
      </c>
      <c r="AE188">
        <v>0</v>
      </c>
      <c r="AF188">
        <v>1</v>
      </c>
      <c r="AG188">
        <v>0</v>
      </c>
      <c r="AH188">
        <v>1</v>
      </c>
      <c r="AI188">
        <v>0</v>
      </c>
    </row>
    <row r="189" spans="1:37" x14ac:dyDescent="0.25">
      <c r="A189" t="str">
        <f>"185"</f>
        <v>185</v>
      </c>
      <c r="B189" t="str">
        <f t="shared" si="8"/>
        <v>201</v>
      </c>
      <c r="C189" t="str">
        <f t="shared" si="10"/>
        <v>8</v>
      </c>
      <c r="D189" t="str">
        <f>"17"</f>
        <v>17</v>
      </c>
      <c r="E189" t="str">
        <f>"201-8-17"</f>
        <v>201-8-17</v>
      </c>
      <c r="F189" t="s">
        <v>41</v>
      </c>
      <c r="G189" t="s">
        <v>42</v>
      </c>
      <c r="H189" t="s">
        <v>43</v>
      </c>
      <c r="R189">
        <v>0</v>
      </c>
      <c r="S189">
        <v>0</v>
      </c>
      <c r="T189">
        <v>1</v>
      </c>
      <c r="U189">
        <v>0</v>
      </c>
      <c r="V189">
        <v>0</v>
      </c>
      <c r="W189">
        <v>1</v>
      </c>
      <c r="X189">
        <v>0</v>
      </c>
      <c r="Y189">
        <v>1</v>
      </c>
      <c r="Z189">
        <v>1</v>
      </c>
      <c r="AA189">
        <v>0</v>
      </c>
      <c r="AB189">
        <v>0</v>
      </c>
      <c r="AC189">
        <v>1</v>
      </c>
      <c r="AD189">
        <v>1</v>
      </c>
      <c r="AE189">
        <v>0</v>
      </c>
      <c r="AF189">
        <v>1</v>
      </c>
      <c r="AG189">
        <v>0</v>
      </c>
      <c r="AH189">
        <v>1</v>
      </c>
      <c r="AI189">
        <v>0</v>
      </c>
    </row>
    <row r="190" spans="1:37" x14ac:dyDescent="0.25">
      <c r="A190" t="str">
        <f>"186"</f>
        <v>186</v>
      </c>
      <c r="B190" t="str">
        <f t="shared" si="8"/>
        <v>201</v>
      </c>
      <c r="C190" t="str">
        <f t="shared" si="10"/>
        <v>8</v>
      </c>
      <c r="D190" t="str">
        <f>"10"</f>
        <v>10</v>
      </c>
      <c r="E190" t="str">
        <f>"201-8-10"</f>
        <v>201-8-10</v>
      </c>
      <c r="F190" t="s">
        <v>41</v>
      </c>
      <c r="G190" t="s">
        <v>42</v>
      </c>
      <c r="H190" t="s">
        <v>43</v>
      </c>
      <c r="R190">
        <v>0</v>
      </c>
      <c r="S190">
        <v>1</v>
      </c>
      <c r="T190">
        <v>0</v>
      </c>
      <c r="U190">
        <v>1</v>
      </c>
      <c r="V190">
        <v>1</v>
      </c>
      <c r="W190">
        <v>0</v>
      </c>
      <c r="X190">
        <v>1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1</v>
      </c>
      <c r="AE190">
        <v>1</v>
      </c>
      <c r="AF190">
        <v>0</v>
      </c>
      <c r="AG190">
        <v>1</v>
      </c>
      <c r="AH190">
        <v>1</v>
      </c>
      <c r="AI190">
        <v>0</v>
      </c>
    </row>
    <row r="191" spans="1:37" x14ac:dyDescent="0.25">
      <c r="A191" t="str">
        <f>"187"</f>
        <v>187</v>
      </c>
      <c r="B191" t="str">
        <f t="shared" si="8"/>
        <v>201</v>
      </c>
      <c r="C191" t="str">
        <f t="shared" si="10"/>
        <v>8</v>
      </c>
      <c r="D191" t="str">
        <f>"6"</f>
        <v>6</v>
      </c>
      <c r="E191" t="str">
        <f>"201-8-6"</f>
        <v>201-8-6</v>
      </c>
      <c r="F191" t="s">
        <v>41</v>
      </c>
      <c r="G191" t="s">
        <v>42</v>
      </c>
      <c r="H191" t="s">
        <v>43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1</v>
      </c>
      <c r="X191">
        <v>0</v>
      </c>
      <c r="Y191">
        <v>1</v>
      </c>
      <c r="Z191">
        <v>1</v>
      </c>
      <c r="AA191">
        <v>0</v>
      </c>
      <c r="AB191">
        <v>0</v>
      </c>
      <c r="AC191">
        <v>1</v>
      </c>
      <c r="AD191">
        <v>1</v>
      </c>
      <c r="AE191">
        <v>0</v>
      </c>
      <c r="AF191">
        <v>0</v>
      </c>
      <c r="AG191">
        <v>1</v>
      </c>
      <c r="AH191">
        <v>1</v>
      </c>
      <c r="AI191">
        <v>0</v>
      </c>
    </row>
    <row r="192" spans="1:37" x14ac:dyDescent="0.25">
      <c r="A192" t="str">
        <f>"188"</f>
        <v>188</v>
      </c>
      <c r="B192" t="str">
        <f t="shared" si="8"/>
        <v>201</v>
      </c>
      <c r="C192" t="str">
        <f t="shared" si="10"/>
        <v>8</v>
      </c>
      <c r="D192" t="str">
        <f>"2"</f>
        <v>2</v>
      </c>
      <c r="E192" t="str">
        <f>"201-8-2"</f>
        <v>201-8-2</v>
      </c>
      <c r="F192" t="s">
        <v>41</v>
      </c>
      <c r="G192" t="s">
        <v>42</v>
      </c>
      <c r="H192" t="s">
        <v>43</v>
      </c>
      <c r="R192">
        <v>0</v>
      </c>
      <c r="S192">
        <v>0</v>
      </c>
      <c r="T192">
        <v>1</v>
      </c>
      <c r="U192">
        <v>1</v>
      </c>
      <c r="V192">
        <v>0</v>
      </c>
      <c r="W192">
        <v>0</v>
      </c>
      <c r="X192">
        <v>1</v>
      </c>
      <c r="Y192">
        <v>0</v>
      </c>
      <c r="Z192">
        <v>0</v>
      </c>
      <c r="AA192">
        <v>0</v>
      </c>
      <c r="AB192">
        <v>0</v>
      </c>
      <c r="AC192">
        <v>1</v>
      </c>
      <c r="AD192">
        <v>0</v>
      </c>
      <c r="AE192">
        <v>1</v>
      </c>
      <c r="AF192">
        <v>0</v>
      </c>
      <c r="AG192">
        <v>1</v>
      </c>
      <c r="AH192">
        <v>1</v>
      </c>
      <c r="AI192">
        <v>0</v>
      </c>
    </row>
    <row r="193" spans="1:37" x14ac:dyDescent="0.25">
      <c r="A193" t="str">
        <f>"189"</f>
        <v>189</v>
      </c>
      <c r="B193" t="str">
        <f t="shared" si="8"/>
        <v>201</v>
      </c>
      <c r="C193" t="str">
        <f t="shared" si="10"/>
        <v>8</v>
      </c>
      <c r="D193" t="str">
        <f>"22"</f>
        <v>22</v>
      </c>
      <c r="E193" t="str">
        <f>"201-8-22"</f>
        <v>201-8-22</v>
      </c>
      <c r="F193" t="s">
        <v>41</v>
      </c>
      <c r="G193" t="s">
        <v>44</v>
      </c>
      <c r="H193" t="s">
        <v>45</v>
      </c>
      <c r="I193">
        <v>0</v>
      </c>
      <c r="J193">
        <v>1</v>
      </c>
      <c r="K193">
        <v>0</v>
      </c>
      <c r="L193">
        <v>1</v>
      </c>
      <c r="M193">
        <v>1</v>
      </c>
      <c r="N193">
        <v>1</v>
      </c>
      <c r="O193">
        <v>1</v>
      </c>
      <c r="P193">
        <v>0</v>
      </c>
      <c r="Q193">
        <v>0</v>
      </c>
      <c r="AF193">
        <v>0</v>
      </c>
      <c r="AG193">
        <v>1</v>
      </c>
      <c r="AH193">
        <v>0</v>
      </c>
      <c r="AI193">
        <v>1</v>
      </c>
      <c r="AJ193">
        <v>1</v>
      </c>
      <c r="AK193">
        <v>0</v>
      </c>
    </row>
    <row r="194" spans="1:37" x14ac:dyDescent="0.25">
      <c r="A194" t="str">
        <f>"190"</f>
        <v>190</v>
      </c>
      <c r="B194" t="str">
        <f t="shared" si="8"/>
        <v>201</v>
      </c>
      <c r="C194" t="str">
        <f t="shared" si="10"/>
        <v>8</v>
      </c>
      <c r="D194" t="str">
        <f>"21"</f>
        <v>21</v>
      </c>
      <c r="E194" t="str">
        <f>"201-8-21"</f>
        <v>201-8-21</v>
      </c>
      <c r="F194" t="s">
        <v>41</v>
      </c>
      <c r="G194" t="s">
        <v>42</v>
      </c>
      <c r="H194" t="s">
        <v>43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1</v>
      </c>
      <c r="AH194">
        <v>0</v>
      </c>
      <c r="AI194">
        <v>1</v>
      </c>
    </row>
    <row r="195" spans="1:37" x14ac:dyDescent="0.25">
      <c r="A195" t="str">
        <f>"191"</f>
        <v>191</v>
      </c>
      <c r="B195" t="str">
        <f t="shared" si="8"/>
        <v>201</v>
      </c>
      <c r="C195" t="str">
        <f t="shared" si="10"/>
        <v>8</v>
      </c>
      <c r="D195" t="str">
        <f>"16"</f>
        <v>16</v>
      </c>
      <c r="E195" t="str">
        <f>"201-8-16"</f>
        <v>201-8-16</v>
      </c>
      <c r="F195" t="s">
        <v>41</v>
      </c>
      <c r="G195" t="s">
        <v>42</v>
      </c>
      <c r="H195" t="s">
        <v>43</v>
      </c>
      <c r="R195">
        <v>1</v>
      </c>
      <c r="S195">
        <v>1</v>
      </c>
      <c r="T195">
        <v>1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1</v>
      </c>
      <c r="AA195">
        <v>0</v>
      </c>
      <c r="AB195">
        <v>1</v>
      </c>
      <c r="AC195">
        <v>1</v>
      </c>
      <c r="AD195">
        <v>0</v>
      </c>
      <c r="AE195">
        <v>0</v>
      </c>
      <c r="AF195">
        <v>0</v>
      </c>
      <c r="AG195">
        <v>1</v>
      </c>
      <c r="AH195">
        <v>1</v>
      </c>
      <c r="AI195">
        <v>0</v>
      </c>
    </row>
    <row r="196" spans="1:37" x14ac:dyDescent="0.25">
      <c r="A196" t="str">
        <f>"192"</f>
        <v>192</v>
      </c>
      <c r="B196" t="str">
        <f t="shared" si="8"/>
        <v>201</v>
      </c>
      <c r="C196" t="str">
        <f t="shared" si="10"/>
        <v>8</v>
      </c>
      <c r="D196" t="str">
        <f>"7"</f>
        <v>7</v>
      </c>
      <c r="E196" t="str">
        <f>"201-8-7"</f>
        <v>201-8-7</v>
      </c>
      <c r="F196" t="s">
        <v>41</v>
      </c>
      <c r="G196" t="s">
        <v>42</v>
      </c>
      <c r="H196" t="s">
        <v>43</v>
      </c>
      <c r="R196">
        <v>0</v>
      </c>
      <c r="S196">
        <v>1</v>
      </c>
      <c r="T196">
        <v>0</v>
      </c>
      <c r="U196">
        <v>0</v>
      </c>
      <c r="V196">
        <v>0</v>
      </c>
      <c r="W196">
        <v>1</v>
      </c>
      <c r="X196">
        <v>1</v>
      </c>
      <c r="Y196">
        <v>0</v>
      </c>
      <c r="Z196">
        <v>1</v>
      </c>
      <c r="AA196">
        <v>0</v>
      </c>
      <c r="AB196">
        <v>0</v>
      </c>
      <c r="AC196">
        <v>0</v>
      </c>
      <c r="AD196">
        <v>0</v>
      </c>
      <c r="AE196">
        <v>1</v>
      </c>
      <c r="AF196">
        <v>0</v>
      </c>
      <c r="AG196">
        <v>1</v>
      </c>
      <c r="AH196">
        <v>0</v>
      </c>
      <c r="AI196">
        <v>1</v>
      </c>
    </row>
    <row r="197" spans="1:37" x14ac:dyDescent="0.25">
      <c r="A197" t="str">
        <f>"193"</f>
        <v>193</v>
      </c>
      <c r="B197" t="str">
        <f t="shared" ref="B197:B260" si="11">"201"</f>
        <v>201</v>
      </c>
      <c r="C197" t="str">
        <f t="shared" si="10"/>
        <v>8</v>
      </c>
      <c r="D197" t="str">
        <f>"3"</f>
        <v>3</v>
      </c>
      <c r="E197" t="str">
        <f>"201-8-3"</f>
        <v>201-8-3</v>
      </c>
      <c r="F197" t="s">
        <v>41</v>
      </c>
      <c r="G197" t="s">
        <v>42</v>
      </c>
      <c r="H197" t="s">
        <v>43</v>
      </c>
      <c r="R197">
        <v>0</v>
      </c>
      <c r="S197">
        <v>0</v>
      </c>
      <c r="T197">
        <v>1</v>
      </c>
      <c r="U197">
        <v>1</v>
      </c>
      <c r="V197">
        <v>0</v>
      </c>
      <c r="W197">
        <v>0</v>
      </c>
      <c r="X197">
        <v>1</v>
      </c>
      <c r="Y197">
        <v>0</v>
      </c>
      <c r="Z197">
        <v>0</v>
      </c>
      <c r="AA197">
        <v>1</v>
      </c>
      <c r="AB197">
        <v>0</v>
      </c>
      <c r="AC197">
        <v>1</v>
      </c>
      <c r="AD197">
        <v>0</v>
      </c>
      <c r="AE197">
        <v>1</v>
      </c>
      <c r="AF197">
        <v>0</v>
      </c>
      <c r="AG197">
        <v>1</v>
      </c>
      <c r="AH197">
        <v>1</v>
      </c>
      <c r="AI197">
        <v>0</v>
      </c>
    </row>
    <row r="198" spans="1:37" x14ac:dyDescent="0.25">
      <c r="A198" t="str">
        <f>"194"</f>
        <v>194</v>
      </c>
      <c r="B198" t="str">
        <f t="shared" si="11"/>
        <v>201</v>
      </c>
      <c r="C198" t="str">
        <f t="shared" si="10"/>
        <v>8</v>
      </c>
      <c r="D198" t="str">
        <f>"24"</f>
        <v>24</v>
      </c>
      <c r="E198" t="str">
        <f>"201-8-24"</f>
        <v>201-8-24</v>
      </c>
      <c r="F198" t="s">
        <v>41</v>
      </c>
      <c r="G198" t="s">
        <v>42</v>
      </c>
      <c r="H198" t="s">
        <v>43</v>
      </c>
      <c r="R198">
        <v>0</v>
      </c>
      <c r="S198">
        <v>1</v>
      </c>
      <c r="T198">
        <v>0</v>
      </c>
      <c r="U198">
        <v>1</v>
      </c>
      <c r="V198">
        <v>0</v>
      </c>
      <c r="W198">
        <v>0</v>
      </c>
      <c r="X198">
        <v>1</v>
      </c>
      <c r="Y198">
        <v>0</v>
      </c>
      <c r="Z198">
        <v>0</v>
      </c>
      <c r="AA198">
        <v>1</v>
      </c>
      <c r="AB198">
        <v>0</v>
      </c>
      <c r="AC198">
        <v>1</v>
      </c>
      <c r="AD198">
        <v>1</v>
      </c>
      <c r="AE198">
        <v>0</v>
      </c>
      <c r="AF198">
        <v>1</v>
      </c>
      <c r="AG198">
        <v>0</v>
      </c>
      <c r="AH198">
        <v>1</v>
      </c>
      <c r="AI198">
        <v>0</v>
      </c>
    </row>
    <row r="199" spans="1:37" x14ac:dyDescent="0.25">
      <c r="A199" t="str">
        <f>"195"</f>
        <v>195</v>
      </c>
      <c r="B199" t="str">
        <f t="shared" si="11"/>
        <v>201</v>
      </c>
      <c r="C199" t="str">
        <f t="shared" si="10"/>
        <v>8</v>
      </c>
      <c r="D199" t="str">
        <f>"15"</f>
        <v>15</v>
      </c>
      <c r="E199" t="str">
        <f>"201-8-15"</f>
        <v>201-8-15</v>
      </c>
      <c r="F199" t="s">
        <v>41</v>
      </c>
      <c r="G199" t="s">
        <v>42</v>
      </c>
      <c r="H199" t="s">
        <v>43</v>
      </c>
      <c r="R199">
        <v>1</v>
      </c>
      <c r="S199">
        <v>1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1</v>
      </c>
      <c r="Z199">
        <v>1</v>
      </c>
      <c r="AA199">
        <v>0</v>
      </c>
      <c r="AB199">
        <v>0</v>
      </c>
      <c r="AC199">
        <v>1</v>
      </c>
      <c r="AD199">
        <v>1</v>
      </c>
      <c r="AE199">
        <v>0</v>
      </c>
      <c r="AF199">
        <v>0</v>
      </c>
      <c r="AG199">
        <v>1</v>
      </c>
      <c r="AH199">
        <v>0</v>
      </c>
      <c r="AI199">
        <v>1</v>
      </c>
    </row>
    <row r="200" spans="1:37" x14ac:dyDescent="0.25">
      <c r="A200" t="str">
        <f>"196"</f>
        <v>196</v>
      </c>
      <c r="B200" t="str">
        <f t="shared" si="11"/>
        <v>201</v>
      </c>
      <c r="C200" t="str">
        <f t="shared" si="10"/>
        <v>8</v>
      </c>
      <c r="D200" t="str">
        <f>"14"</f>
        <v>14</v>
      </c>
      <c r="E200" t="str">
        <f>"201-8-14"</f>
        <v>201-8-14</v>
      </c>
      <c r="F200" t="s">
        <v>41</v>
      </c>
      <c r="G200" t="s">
        <v>42</v>
      </c>
      <c r="H200" t="s">
        <v>43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1</v>
      </c>
      <c r="X200">
        <v>0</v>
      </c>
      <c r="Y200">
        <v>1</v>
      </c>
      <c r="Z200">
        <v>1</v>
      </c>
      <c r="AA200">
        <v>1</v>
      </c>
      <c r="AB200">
        <v>0</v>
      </c>
      <c r="AC200">
        <v>1</v>
      </c>
      <c r="AD200">
        <v>1</v>
      </c>
      <c r="AE200">
        <v>0</v>
      </c>
      <c r="AF200">
        <v>1</v>
      </c>
      <c r="AG200">
        <v>0</v>
      </c>
      <c r="AH200">
        <v>1</v>
      </c>
      <c r="AI200">
        <v>0</v>
      </c>
    </row>
    <row r="201" spans="1:37" x14ac:dyDescent="0.25">
      <c r="A201" t="str">
        <f>"197"</f>
        <v>197</v>
      </c>
      <c r="B201" t="str">
        <f t="shared" si="11"/>
        <v>201</v>
      </c>
      <c r="C201" t="str">
        <f t="shared" si="10"/>
        <v>8</v>
      </c>
      <c r="D201" t="str">
        <f>"11"</f>
        <v>11</v>
      </c>
      <c r="E201" t="str">
        <f>"201-8-11"</f>
        <v>201-8-11</v>
      </c>
      <c r="F201" t="s">
        <v>41</v>
      </c>
      <c r="G201" t="s">
        <v>42</v>
      </c>
      <c r="H201" t="s">
        <v>43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1</v>
      </c>
      <c r="X201">
        <v>0</v>
      </c>
      <c r="Y201">
        <v>1</v>
      </c>
      <c r="Z201">
        <v>1</v>
      </c>
      <c r="AA201">
        <v>1</v>
      </c>
      <c r="AB201">
        <v>0</v>
      </c>
      <c r="AC201">
        <v>1</v>
      </c>
      <c r="AD201">
        <v>1</v>
      </c>
      <c r="AE201">
        <v>0</v>
      </c>
      <c r="AF201">
        <v>0</v>
      </c>
      <c r="AG201">
        <v>1</v>
      </c>
      <c r="AH201">
        <v>1</v>
      </c>
      <c r="AI201">
        <v>0</v>
      </c>
    </row>
    <row r="202" spans="1:37" x14ac:dyDescent="0.25">
      <c r="A202" t="str">
        <f>"198"</f>
        <v>198</v>
      </c>
      <c r="B202" t="str">
        <f t="shared" si="11"/>
        <v>201</v>
      </c>
      <c r="C202" t="str">
        <f t="shared" si="10"/>
        <v>8</v>
      </c>
      <c r="D202" t="str">
        <f>"8"</f>
        <v>8</v>
      </c>
      <c r="E202" t="str">
        <f>"201-8-8"</f>
        <v>201-8-8</v>
      </c>
      <c r="F202" t="s">
        <v>41</v>
      </c>
      <c r="G202" t="s">
        <v>42</v>
      </c>
      <c r="H202" t="s">
        <v>43</v>
      </c>
      <c r="R202">
        <v>1</v>
      </c>
      <c r="S202">
        <v>0</v>
      </c>
      <c r="T202">
        <v>1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</v>
      </c>
      <c r="AA202">
        <v>1</v>
      </c>
      <c r="AB202">
        <v>0</v>
      </c>
      <c r="AC202">
        <v>0</v>
      </c>
      <c r="AD202">
        <v>0</v>
      </c>
      <c r="AE202">
        <v>0</v>
      </c>
      <c r="AF202">
        <v>1</v>
      </c>
      <c r="AG202">
        <v>0</v>
      </c>
      <c r="AH202">
        <v>1</v>
      </c>
      <c r="AI202">
        <v>0</v>
      </c>
    </row>
    <row r="203" spans="1:37" x14ac:dyDescent="0.25">
      <c r="A203" t="str">
        <f>"199"</f>
        <v>199</v>
      </c>
      <c r="B203" t="str">
        <f t="shared" si="11"/>
        <v>201</v>
      </c>
      <c r="C203" t="str">
        <f t="shared" si="10"/>
        <v>8</v>
      </c>
      <c r="D203" t="str">
        <f>"4"</f>
        <v>4</v>
      </c>
      <c r="E203" t="str">
        <f>"201-8-4"</f>
        <v>201-8-4</v>
      </c>
      <c r="F203" t="s">
        <v>41</v>
      </c>
      <c r="G203" t="s">
        <v>42</v>
      </c>
      <c r="H203" t="s">
        <v>43</v>
      </c>
      <c r="R203">
        <v>0</v>
      </c>
      <c r="S203">
        <v>1</v>
      </c>
      <c r="T203">
        <v>0</v>
      </c>
      <c r="U203">
        <v>1</v>
      </c>
      <c r="V203">
        <v>0</v>
      </c>
      <c r="W203">
        <v>0</v>
      </c>
      <c r="X203">
        <v>0</v>
      </c>
      <c r="Y203">
        <v>1</v>
      </c>
      <c r="Z203">
        <v>0</v>
      </c>
      <c r="AA203">
        <v>1</v>
      </c>
      <c r="AB203">
        <v>0</v>
      </c>
      <c r="AC203">
        <v>0</v>
      </c>
      <c r="AD203">
        <v>1</v>
      </c>
      <c r="AE203">
        <v>1</v>
      </c>
      <c r="AF203">
        <v>0</v>
      </c>
      <c r="AG203">
        <v>1</v>
      </c>
      <c r="AH203">
        <v>1</v>
      </c>
      <c r="AI203">
        <v>0</v>
      </c>
    </row>
    <row r="204" spans="1:37" x14ac:dyDescent="0.25">
      <c r="A204" t="str">
        <f>"200"</f>
        <v>200</v>
      </c>
      <c r="B204" t="str">
        <f t="shared" si="11"/>
        <v>201</v>
      </c>
      <c r="C204" t="str">
        <f t="shared" si="10"/>
        <v>8</v>
      </c>
      <c r="D204" t="str">
        <f>"23"</f>
        <v>23</v>
      </c>
      <c r="E204" t="str">
        <f>"201-8-23"</f>
        <v>201-8-23</v>
      </c>
      <c r="F204" t="s">
        <v>41</v>
      </c>
      <c r="G204" t="s">
        <v>42</v>
      </c>
      <c r="H204" t="s">
        <v>43</v>
      </c>
      <c r="R204">
        <v>1</v>
      </c>
      <c r="S204">
        <v>1</v>
      </c>
      <c r="T204">
        <v>0</v>
      </c>
      <c r="U204">
        <v>0</v>
      </c>
      <c r="V204">
        <v>0</v>
      </c>
      <c r="W204">
        <v>0</v>
      </c>
      <c r="X204">
        <v>1</v>
      </c>
      <c r="Y204">
        <v>1</v>
      </c>
      <c r="Z204">
        <v>0</v>
      </c>
      <c r="AA204">
        <v>0</v>
      </c>
      <c r="AB204">
        <v>0</v>
      </c>
      <c r="AC204">
        <v>1</v>
      </c>
      <c r="AD204">
        <v>0</v>
      </c>
      <c r="AE204">
        <v>1</v>
      </c>
      <c r="AF204">
        <v>1</v>
      </c>
      <c r="AG204">
        <v>0</v>
      </c>
      <c r="AH204">
        <v>0</v>
      </c>
      <c r="AI204">
        <v>1</v>
      </c>
    </row>
    <row r="205" spans="1:37" x14ac:dyDescent="0.25">
      <c r="A205" t="str">
        <f>"201"</f>
        <v>201</v>
      </c>
      <c r="B205" t="str">
        <f t="shared" si="11"/>
        <v>201</v>
      </c>
      <c r="C205" t="str">
        <f t="shared" ref="C205:C229" si="12">"9"</f>
        <v>9</v>
      </c>
      <c r="D205" t="str">
        <f>"22"</f>
        <v>22</v>
      </c>
      <c r="E205" t="str">
        <f>"201-9-22"</f>
        <v>201-9-22</v>
      </c>
      <c r="F205" t="s">
        <v>41</v>
      </c>
      <c r="G205" t="s">
        <v>44</v>
      </c>
      <c r="H205" t="s">
        <v>45</v>
      </c>
      <c r="I205">
        <v>0</v>
      </c>
      <c r="J205">
        <v>0</v>
      </c>
      <c r="K205">
        <v>1</v>
      </c>
      <c r="L205">
        <v>1</v>
      </c>
      <c r="M205">
        <v>1</v>
      </c>
      <c r="N205">
        <v>1</v>
      </c>
      <c r="O205">
        <v>0</v>
      </c>
      <c r="P205">
        <v>0</v>
      </c>
      <c r="Q205">
        <v>0</v>
      </c>
      <c r="AF205">
        <v>0</v>
      </c>
      <c r="AG205">
        <v>1</v>
      </c>
      <c r="AH205">
        <v>1</v>
      </c>
      <c r="AI205">
        <v>0</v>
      </c>
      <c r="AJ205">
        <v>0</v>
      </c>
      <c r="AK205">
        <v>1</v>
      </c>
    </row>
    <row r="206" spans="1:37" x14ac:dyDescent="0.25">
      <c r="A206" t="str">
        <f>"202"</f>
        <v>202</v>
      </c>
      <c r="B206" t="str">
        <f t="shared" si="11"/>
        <v>201</v>
      </c>
      <c r="C206" t="str">
        <f t="shared" si="12"/>
        <v>9</v>
      </c>
      <c r="D206" t="str">
        <f>"21"</f>
        <v>21</v>
      </c>
      <c r="E206" t="str">
        <f>"201-9-21"</f>
        <v>201-9-21</v>
      </c>
      <c r="F206" t="s">
        <v>41</v>
      </c>
      <c r="G206" t="s">
        <v>44</v>
      </c>
      <c r="H206" t="s">
        <v>45</v>
      </c>
      <c r="I206">
        <v>1</v>
      </c>
      <c r="J206">
        <v>1</v>
      </c>
      <c r="K206">
        <v>1</v>
      </c>
      <c r="L206">
        <v>1</v>
      </c>
      <c r="M206">
        <v>0</v>
      </c>
      <c r="N206">
        <v>1</v>
      </c>
      <c r="O206">
        <v>0</v>
      </c>
      <c r="P206">
        <v>0</v>
      </c>
      <c r="Q206">
        <v>0</v>
      </c>
      <c r="AF206">
        <v>0</v>
      </c>
      <c r="AG206">
        <v>1</v>
      </c>
      <c r="AH206">
        <v>0</v>
      </c>
      <c r="AI206">
        <v>1</v>
      </c>
      <c r="AJ206">
        <v>1</v>
      </c>
      <c r="AK206">
        <v>0</v>
      </c>
    </row>
    <row r="207" spans="1:37" x14ac:dyDescent="0.25">
      <c r="A207" t="str">
        <f>"203"</f>
        <v>203</v>
      </c>
      <c r="B207" t="str">
        <f t="shared" si="11"/>
        <v>201</v>
      </c>
      <c r="C207" t="str">
        <f t="shared" si="12"/>
        <v>9</v>
      </c>
      <c r="D207" t="str">
        <f>"13"</f>
        <v>13</v>
      </c>
      <c r="E207" t="str">
        <f>"201-9-13"</f>
        <v>201-9-13</v>
      </c>
      <c r="F207" t="s">
        <v>41</v>
      </c>
      <c r="G207" t="s">
        <v>44</v>
      </c>
      <c r="H207" t="s">
        <v>45</v>
      </c>
      <c r="I207">
        <v>0</v>
      </c>
      <c r="J207">
        <v>1</v>
      </c>
      <c r="K207">
        <v>1</v>
      </c>
      <c r="L207">
        <v>0</v>
      </c>
      <c r="M207">
        <v>1</v>
      </c>
      <c r="N207">
        <v>0</v>
      </c>
      <c r="O207">
        <v>1</v>
      </c>
      <c r="P207">
        <v>1</v>
      </c>
      <c r="Q207">
        <v>0</v>
      </c>
      <c r="AF207">
        <v>0</v>
      </c>
      <c r="AG207">
        <v>1</v>
      </c>
      <c r="AH207">
        <v>0</v>
      </c>
      <c r="AI207">
        <v>1</v>
      </c>
      <c r="AJ207">
        <v>1</v>
      </c>
      <c r="AK207">
        <v>0</v>
      </c>
    </row>
    <row r="208" spans="1:37" x14ac:dyDescent="0.25">
      <c r="A208" t="str">
        <f>"204"</f>
        <v>204</v>
      </c>
      <c r="B208" t="str">
        <f t="shared" si="11"/>
        <v>201</v>
      </c>
      <c r="C208" t="str">
        <f t="shared" si="12"/>
        <v>9</v>
      </c>
      <c r="D208" t="str">
        <f>"12"</f>
        <v>12</v>
      </c>
      <c r="E208" t="str">
        <f>"201-9-12"</f>
        <v>201-9-12</v>
      </c>
      <c r="F208" t="s">
        <v>41</v>
      </c>
      <c r="G208" t="s">
        <v>44</v>
      </c>
      <c r="H208" t="s">
        <v>45</v>
      </c>
      <c r="I208">
        <v>1</v>
      </c>
      <c r="J208">
        <v>0</v>
      </c>
      <c r="K208">
        <v>1</v>
      </c>
      <c r="L208">
        <v>1</v>
      </c>
      <c r="M208">
        <v>0</v>
      </c>
      <c r="N208">
        <v>1</v>
      </c>
      <c r="O208">
        <v>1</v>
      </c>
      <c r="P208">
        <v>0</v>
      </c>
      <c r="Q208">
        <v>0</v>
      </c>
      <c r="AF208">
        <v>1</v>
      </c>
      <c r="AG208">
        <v>0</v>
      </c>
      <c r="AH208">
        <v>1</v>
      </c>
      <c r="AI208">
        <v>0</v>
      </c>
      <c r="AJ208">
        <v>1</v>
      </c>
      <c r="AK208">
        <v>0</v>
      </c>
    </row>
    <row r="209" spans="1:37" x14ac:dyDescent="0.25">
      <c r="A209" t="str">
        <f>"205"</f>
        <v>205</v>
      </c>
      <c r="B209" t="str">
        <f t="shared" si="11"/>
        <v>201</v>
      </c>
      <c r="C209" t="str">
        <f t="shared" si="12"/>
        <v>9</v>
      </c>
      <c r="D209" t="str">
        <f>"8"</f>
        <v>8</v>
      </c>
      <c r="E209" t="str">
        <f>"201-9-8"</f>
        <v>201-9-8</v>
      </c>
      <c r="F209" t="s">
        <v>41</v>
      </c>
      <c r="G209" t="s">
        <v>44</v>
      </c>
      <c r="H209" t="s">
        <v>45</v>
      </c>
      <c r="I209">
        <v>1</v>
      </c>
      <c r="J209">
        <v>1</v>
      </c>
      <c r="K209">
        <v>0</v>
      </c>
      <c r="L209">
        <v>0</v>
      </c>
      <c r="M209">
        <v>1</v>
      </c>
      <c r="N209">
        <v>1</v>
      </c>
      <c r="O209">
        <v>0</v>
      </c>
      <c r="P209">
        <v>0</v>
      </c>
      <c r="Q209">
        <v>1</v>
      </c>
      <c r="AF209">
        <v>0</v>
      </c>
      <c r="AG209">
        <v>1</v>
      </c>
      <c r="AH209">
        <v>0</v>
      </c>
      <c r="AI209">
        <v>1</v>
      </c>
      <c r="AJ209">
        <v>0</v>
      </c>
      <c r="AK209">
        <v>0</v>
      </c>
    </row>
    <row r="210" spans="1:37" x14ac:dyDescent="0.25">
      <c r="A210" t="str">
        <f>"206"</f>
        <v>206</v>
      </c>
      <c r="B210" t="str">
        <f t="shared" si="11"/>
        <v>201</v>
      </c>
      <c r="C210" t="str">
        <f t="shared" si="12"/>
        <v>9</v>
      </c>
      <c r="D210" t="str">
        <f>"5"</f>
        <v>5</v>
      </c>
      <c r="E210" t="str">
        <f>"201-9-5"</f>
        <v>201-9-5</v>
      </c>
      <c r="F210" t="s">
        <v>41</v>
      </c>
      <c r="G210" t="s">
        <v>42</v>
      </c>
      <c r="H210" t="s">
        <v>43</v>
      </c>
      <c r="R210">
        <v>0</v>
      </c>
      <c r="S210">
        <v>1</v>
      </c>
      <c r="T210">
        <v>0</v>
      </c>
      <c r="U210">
        <v>1</v>
      </c>
      <c r="V210">
        <v>1</v>
      </c>
      <c r="W210">
        <v>0</v>
      </c>
      <c r="X210">
        <v>1</v>
      </c>
      <c r="Y210">
        <v>0</v>
      </c>
      <c r="Z210">
        <v>0</v>
      </c>
      <c r="AA210">
        <v>0</v>
      </c>
      <c r="AB210">
        <v>1</v>
      </c>
      <c r="AC210">
        <v>0</v>
      </c>
      <c r="AD210">
        <v>0</v>
      </c>
      <c r="AE210">
        <v>1</v>
      </c>
      <c r="AF210">
        <v>0</v>
      </c>
      <c r="AG210">
        <v>1</v>
      </c>
      <c r="AH210">
        <v>0</v>
      </c>
      <c r="AI210">
        <v>1</v>
      </c>
    </row>
    <row r="211" spans="1:37" x14ac:dyDescent="0.25">
      <c r="A211" t="str">
        <f>"207"</f>
        <v>207</v>
      </c>
      <c r="B211" t="str">
        <f t="shared" si="11"/>
        <v>201</v>
      </c>
      <c r="C211" t="str">
        <f t="shared" si="12"/>
        <v>9</v>
      </c>
      <c r="D211" t="str">
        <f>"3"</f>
        <v>3</v>
      </c>
      <c r="E211" t="str">
        <f>"201-9-3"</f>
        <v>201-9-3</v>
      </c>
      <c r="F211" t="s">
        <v>41</v>
      </c>
      <c r="G211" t="s">
        <v>44</v>
      </c>
      <c r="H211" t="s">
        <v>45</v>
      </c>
      <c r="I211">
        <v>1</v>
      </c>
      <c r="J211">
        <v>0</v>
      </c>
      <c r="K211">
        <v>0</v>
      </c>
      <c r="L211">
        <v>0</v>
      </c>
      <c r="M211">
        <v>1</v>
      </c>
      <c r="N211">
        <v>1</v>
      </c>
      <c r="O211">
        <v>1</v>
      </c>
      <c r="P211">
        <v>1</v>
      </c>
      <c r="Q211">
        <v>0</v>
      </c>
      <c r="AF211">
        <v>0</v>
      </c>
      <c r="AG211">
        <v>1</v>
      </c>
      <c r="AH211">
        <v>1</v>
      </c>
      <c r="AI211">
        <v>0</v>
      </c>
      <c r="AJ211">
        <v>0</v>
      </c>
      <c r="AK211">
        <v>1</v>
      </c>
    </row>
    <row r="212" spans="1:37" x14ac:dyDescent="0.25">
      <c r="A212" t="str">
        <f>"208"</f>
        <v>208</v>
      </c>
      <c r="B212" t="str">
        <f t="shared" si="11"/>
        <v>201</v>
      </c>
      <c r="C212" t="str">
        <f t="shared" si="12"/>
        <v>9</v>
      </c>
      <c r="D212" t="str">
        <f>"24"</f>
        <v>24</v>
      </c>
      <c r="E212" t="str">
        <f>"201-9-24"</f>
        <v>201-9-24</v>
      </c>
      <c r="F212" t="s">
        <v>41</v>
      </c>
      <c r="G212" t="s">
        <v>44</v>
      </c>
      <c r="H212" t="s">
        <v>45</v>
      </c>
      <c r="I212">
        <v>0</v>
      </c>
      <c r="J212">
        <v>0</v>
      </c>
      <c r="K212">
        <v>1</v>
      </c>
      <c r="L212">
        <v>0</v>
      </c>
      <c r="M212">
        <v>1</v>
      </c>
      <c r="N212">
        <v>1</v>
      </c>
      <c r="O212">
        <v>1</v>
      </c>
      <c r="P212">
        <v>0</v>
      </c>
      <c r="Q212">
        <v>1</v>
      </c>
      <c r="AF212">
        <v>0</v>
      </c>
      <c r="AG212">
        <v>1</v>
      </c>
      <c r="AH212">
        <v>0</v>
      </c>
      <c r="AI212">
        <v>1</v>
      </c>
      <c r="AJ212">
        <v>1</v>
      </c>
      <c r="AK212">
        <v>0</v>
      </c>
    </row>
    <row r="213" spans="1:37" x14ac:dyDescent="0.25">
      <c r="A213" t="str">
        <f>"209"</f>
        <v>209</v>
      </c>
      <c r="B213" t="str">
        <f t="shared" si="11"/>
        <v>201</v>
      </c>
      <c r="C213" t="str">
        <f t="shared" si="12"/>
        <v>9</v>
      </c>
      <c r="D213" t="str">
        <f>"23"</f>
        <v>23</v>
      </c>
      <c r="E213" t="str">
        <f>"201-9-23"</f>
        <v>201-9-23</v>
      </c>
      <c r="F213" t="s">
        <v>41</v>
      </c>
      <c r="G213" t="s">
        <v>44</v>
      </c>
      <c r="H213" t="s">
        <v>45</v>
      </c>
      <c r="I213">
        <v>0</v>
      </c>
      <c r="J213">
        <v>1</v>
      </c>
      <c r="K213">
        <v>1</v>
      </c>
      <c r="L213">
        <v>0</v>
      </c>
      <c r="M213">
        <v>0</v>
      </c>
      <c r="N213">
        <v>1</v>
      </c>
      <c r="O213">
        <v>0</v>
      </c>
      <c r="P213">
        <v>1</v>
      </c>
      <c r="Q213">
        <v>1</v>
      </c>
      <c r="AF213">
        <v>0</v>
      </c>
      <c r="AG213">
        <v>1</v>
      </c>
      <c r="AH213">
        <v>0</v>
      </c>
      <c r="AI213">
        <v>1</v>
      </c>
      <c r="AJ213">
        <v>1</v>
      </c>
      <c r="AK213">
        <v>0</v>
      </c>
    </row>
    <row r="214" spans="1:37" x14ac:dyDescent="0.25">
      <c r="A214" t="str">
        <f>"210"</f>
        <v>210</v>
      </c>
      <c r="B214" t="str">
        <f t="shared" si="11"/>
        <v>201</v>
      </c>
      <c r="C214" t="str">
        <f t="shared" si="12"/>
        <v>9</v>
      </c>
      <c r="D214" t="str">
        <f>"16"</f>
        <v>16</v>
      </c>
      <c r="E214" t="str">
        <f>"201-9-16"</f>
        <v>201-9-16</v>
      </c>
      <c r="F214" t="s">
        <v>41</v>
      </c>
      <c r="G214" t="s">
        <v>44</v>
      </c>
      <c r="H214" t="s">
        <v>45</v>
      </c>
      <c r="I214">
        <v>0</v>
      </c>
      <c r="J214">
        <v>1</v>
      </c>
      <c r="K214">
        <v>0</v>
      </c>
      <c r="L214">
        <v>1</v>
      </c>
      <c r="M214">
        <v>1</v>
      </c>
      <c r="N214">
        <v>1</v>
      </c>
      <c r="O214">
        <v>0</v>
      </c>
      <c r="P214">
        <v>1</v>
      </c>
      <c r="Q214">
        <v>0</v>
      </c>
      <c r="AF214">
        <v>0</v>
      </c>
      <c r="AG214">
        <v>1</v>
      </c>
      <c r="AH214">
        <v>1</v>
      </c>
      <c r="AI214">
        <v>0</v>
      </c>
      <c r="AJ214">
        <v>1</v>
      </c>
      <c r="AK214">
        <v>0</v>
      </c>
    </row>
    <row r="215" spans="1:37" x14ac:dyDescent="0.25">
      <c r="A215" t="str">
        <f>"211"</f>
        <v>211</v>
      </c>
      <c r="B215" t="str">
        <f t="shared" si="11"/>
        <v>201</v>
      </c>
      <c r="C215" t="str">
        <f t="shared" si="12"/>
        <v>9</v>
      </c>
      <c r="D215" t="str">
        <f>"15"</f>
        <v>15</v>
      </c>
      <c r="E215" t="str">
        <f>"201-9-15"</f>
        <v>201-9-15</v>
      </c>
      <c r="F215" t="s">
        <v>41</v>
      </c>
      <c r="G215" t="s">
        <v>44</v>
      </c>
      <c r="H215" t="s">
        <v>45</v>
      </c>
      <c r="I215">
        <v>1</v>
      </c>
      <c r="J215">
        <v>0</v>
      </c>
      <c r="K215">
        <v>0</v>
      </c>
      <c r="L215">
        <v>1</v>
      </c>
      <c r="M215">
        <v>1</v>
      </c>
      <c r="N215">
        <v>0</v>
      </c>
      <c r="O215">
        <v>1</v>
      </c>
      <c r="P215">
        <v>1</v>
      </c>
      <c r="Q215">
        <v>0</v>
      </c>
      <c r="AF215">
        <v>1</v>
      </c>
      <c r="AG215">
        <v>0</v>
      </c>
      <c r="AH215">
        <v>1</v>
      </c>
      <c r="AI215">
        <v>0</v>
      </c>
      <c r="AJ215">
        <v>1</v>
      </c>
      <c r="AK215">
        <v>0</v>
      </c>
    </row>
    <row r="216" spans="1:37" x14ac:dyDescent="0.25">
      <c r="A216" t="str">
        <f>"212"</f>
        <v>212</v>
      </c>
      <c r="B216" t="str">
        <f t="shared" si="11"/>
        <v>201</v>
      </c>
      <c r="C216" t="str">
        <f t="shared" si="12"/>
        <v>9</v>
      </c>
      <c r="D216" t="str">
        <f>"9"</f>
        <v>9</v>
      </c>
      <c r="E216" t="str">
        <f>"201-9-9"</f>
        <v>201-9-9</v>
      </c>
      <c r="F216" t="s">
        <v>41</v>
      </c>
      <c r="G216" t="s">
        <v>44</v>
      </c>
      <c r="H216" t="s">
        <v>45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1</v>
      </c>
      <c r="O216">
        <v>0</v>
      </c>
      <c r="P216">
        <v>0</v>
      </c>
      <c r="Q216">
        <v>0</v>
      </c>
      <c r="AF216">
        <v>0</v>
      </c>
      <c r="AG216">
        <v>1</v>
      </c>
      <c r="AH216">
        <v>0</v>
      </c>
      <c r="AI216">
        <v>1</v>
      </c>
      <c r="AJ216">
        <v>0</v>
      </c>
      <c r="AK216">
        <v>1</v>
      </c>
    </row>
    <row r="217" spans="1:37" x14ac:dyDescent="0.25">
      <c r="A217" t="str">
        <f>"213"</f>
        <v>213</v>
      </c>
      <c r="B217" t="str">
        <f t="shared" si="11"/>
        <v>201</v>
      </c>
      <c r="C217" t="str">
        <f t="shared" si="12"/>
        <v>9</v>
      </c>
      <c r="D217" t="str">
        <f>"6"</f>
        <v>6</v>
      </c>
      <c r="E217" t="str">
        <f>"201-9-6"</f>
        <v>201-9-6</v>
      </c>
      <c r="F217" t="s">
        <v>41</v>
      </c>
      <c r="G217" t="s">
        <v>42</v>
      </c>
      <c r="H217" t="s">
        <v>43</v>
      </c>
      <c r="R217">
        <v>0</v>
      </c>
      <c r="S217">
        <v>1</v>
      </c>
      <c r="T217">
        <v>0</v>
      </c>
      <c r="U217">
        <v>1</v>
      </c>
      <c r="V217">
        <v>1</v>
      </c>
      <c r="W217">
        <v>0</v>
      </c>
      <c r="X217">
        <v>1</v>
      </c>
      <c r="Y217">
        <v>0</v>
      </c>
      <c r="Z217">
        <v>0</v>
      </c>
      <c r="AA217">
        <v>0</v>
      </c>
      <c r="AB217">
        <v>1</v>
      </c>
      <c r="AC217">
        <v>0</v>
      </c>
      <c r="AD217">
        <v>0</v>
      </c>
      <c r="AE217">
        <v>1</v>
      </c>
      <c r="AF217">
        <v>0</v>
      </c>
      <c r="AG217">
        <v>1</v>
      </c>
      <c r="AH217">
        <v>0</v>
      </c>
      <c r="AI217">
        <v>1</v>
      </c>
    </row>
    <row r="218" spans="1:37" x14ac:dyDescent="0.25">
      <c r="A218" t="str">
        <f>"214"</f>
        <v>214</v>
      </c>
      <c r="B218" t="str">
        <f t="shared" si="11"/>
        <v>201</v>
      </c>
      <c r="C218" t="str">
        <f t="shared" si="12"/>
        <v>9</v>
      </c>
      <c r="D218" t="str">
        <f>"2"</f>
        <v>2</v>
      </c>
      <c r="E218" t="str">
        <f>"201-9-2"</f>
        <v>201-9-2</v>
      </c>
      <c r="F218" t="s">
        <v>41</v>
      </c>
      <c r="G218" t="s">
        <v>44</v>
      </c>
      <c r="H218" t="s">
        <v>45</v>
      </c>
      <c r="I218">
        <v>1</v>
      </c>
      <c r="J218">
        <v>0</v>
      </c>
      <c r="K218">
        <v>0</v>
      </c>
      <c r="L218">
        <v>0</v>
      </c>
      <c r="M218">
        <v>1</v>
      </c>
      <c r="N218">
        <v>1</v>
      </c>
      <c r="O218">
        <v>1</v>
      </c>
      <c r="P218">
        <v>1</v>
      </c>
      <c r="Q218">
        <v>0</v>
      </c>
      <c r="AF218">
        <v>0</v>
      </c>
      <c r="AG218">
        <v>1</v>
      </c>
      <c r="AH218">
        <v>1</v>
      </c>
      <c r="AI218">
        <v>0</v>
      </c>
      <c r="AJ218">
        <v>1</v>
      </c>
      <c r="AK218">
        <v>0</v>
      </c>
    </row>
    <row r="219" spans="1:37" x14ac:dyDescent="0.25">
      <c r="A219" t="str">
        <f>"215"</f>
        <v>215</v>
      </c>
      <c r="B219" t="str">
        <f t="shared" si="11"/>
        <v>201</v>
      </c>
      <c r="C219" t="str">
        <f t="shared" si="12"/>
        <v>9</v>
      </c>
      <c r="D219" t="str">
        <f>"25"</f>
        <v>25</v>
      </c>
      <c r="E219" t="str">
        <f>"201-9-25"</f>
        <v>201-9-25</v>
      </c>
      <c r="F219" t="s">
        <v>41</v>
      </c>
      <c r="G219" t="s">
        <v>44</v>
      </c>
      <c r="H219" t="s">
        <v>45</v>
      </c>
      <c r="I219">
        <v>0</v>
      </c>
      <c r="J219">
        <v>0</v>
      </c>
      <c r="K219">
        <v>1</v>
      </c>
      <c r="L219">
        <v>1</v>
      </c>
      <c r="M219">
        <v>0</v>
      </c>
      <c r="N219">
        <v>1</v>
      </c>
      <c r="O219">
        <v>1</v>
      </c>
      <c r="P219">
        <v>0</v>
      </c>
      <c r="Q219">
        <v>1</v>
      </c>
      <c r="AF219">
        <v>0</v>
      </c>
      <c r="AG219">
        <v>1</v>
      </c>
      <c r="AH219">
        <v>0</v>
      </c>
      <c r="AI219">
        <v>1</v>
      </c>
      <c r="AJ219">
        <v>1</v>
      </c>
      <c r="AK219">
        <v>0</v>
      </c>
    </row>
    <row r="220" spans="1:37" x14ac:dyDescent="0.25">
      <c r="A220" t="str">
        <f>"216"</f>
        <v>216</v>
      </c>
      <c r="B220" t="str">
        <f t="shared" si="11"/>
        <v>201</v>
      </c>
      <c r="C220" t="str">
        <f t="shared" si="12"/>
        <v>9</v>
      </c>
      <c r="D220" t="str">
        <f>"20"</f>
        <v>20</v>
      </c>
      <c r="E220" t="str">
        <f>"201-9-20"</f>
        <v>201-9-20</v>
      </c>
      <c r="F220" t="s">
        <v>41</v>
      </c>
      <c r="G220" t="s">
        <v>44</v>
      </c>
      <c r="H220" t="s">
        <v>45</v>
      </c>
      <c r="I220">
        <v>1</v>
      </c>
      <c r="J220">
        <v>1</v>
      </c>
      <c r="K220">
        <v>0</v>
      </c>
      <c r="L220">
        <v>1</v>
      </c>
      <c r="M220">
        <v>0</v>
      </c>
      <c r="N220">
        <v>1</v>
      </c>
      <c r="O220">
        <v>0</v>
      </c>
      <c r="P220">
        <v>0</v>
      </c>
      <c r="Q220">
        <v>1</v>
      </c>
      <c r="AF220">
        <v>0</v>
      </c>
      <c r="AG220">
        <v>1</v>
      </c>
      <c r="AH220">
        <v>0</v>
      </c>
      <c r="AI220">
        <v>1</v>
      </c>
      <c r="AJ220">
        <v>0</v>
      </c>
      <c r="AK220">
        <v>1</v>
      </c>
    </row>
    <row r="221" spans="1:37" x14ac:dyDescent="0.25">
      <c r="A221" t="str">
        <f>"217"</f>
        <v>217</v>
      </c>
      <c r="B221" t="str">
        <f t="shared" si="11"/>
        <v>201</v>
      </c>
      <c r="C221" t="str">
        <f t="shared" si="12"/>
        <v>9</v>
      </c>
      <c r="D221" t="str">
        <f>"19"</f>
        <v>19</v>
      </c>
      <c r="E221" t="str">
        <f>"201-9-19"</f>
        <v>201-9-19</v>
      </c>
      <c r="F221" t="s">
        <v>41</v>
      </c>
      <c r="G221" t="s">
        <v>44</v>
      </c>
      <c r="H221" t="s">
        <v>45</v>
      </c>
      <c r="I221">
        <v>1</v>
      </c>
      <c r="J221">
        <v>1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1</v>
      </c>
      <c r="AF221">
        <v>0</v>
      </c>
      <c r="AG221">
        <v>1</v>
      </c>
      <c r="AH221">
        <v>0</v>
      </c>
      <c r="AI221">
        <v>1</v>
      </c>
      <c r="AJ221">
        <v>0</v>
      </c>
      <c r="AK221">
        <v>1</v>
      </c>
    </row>
    <row r="222" spans="1:37" x14ac:dyDescent="0.25">
      <c r="A222" t="str">
        <f>"218"</f>
        <v>218</v>
      </c>
      <c r="B222" t="str">
        <f t="shared" si="11"/>
        <v>201</v>
      </c>
      <c r="C222" t="str">
        <f t="shared" si="12"/>
        <v>9</v>
      </c>
      <c r="D222" t="str">
        <f>"11"</f>
        <v>11</v>
      </c>
      <c r="E222" t="str">
        <f>"201-9-11"</f>
        <v>201-9-11</v>
      </c>
      <c r="F222" t="s">
        <v>41</v>
      </c>
      <c r="G222" t="s">
        <v>44</v>
      </c>
      <c r="H222" t="s">
        <v>45</v>
      </c>
      <c r="I222">
        <v>1</v>
      </c>
      <c r="J222">
        <v>0</v>
      </c>
      <c r="K222">
        <v>0</v>
      </c>
      <c r="L222">
        <v>1</v>
      </c>
      <c r="M222">
        <v>1</v>
      </c>
      <c r="N222">
        <v>1</v>
      </c>
      <c r="O222">
        <v>0</v>
      </c>
      <c r="P222">
        <v>1</v>
      </c>
      <c r="Q222">
        <v>0</v>
      </c>
      <c r="AF222">
        <v>1</v>
      </c>
      <c r="AG222">
        <v>0</v>
      </c>
      <c r="AH222">
        <v>1</v>
      </c>
      <c r="AI222">
        <v>0</v>
      </c>
      <c r="AJ222">
        <v>0</v>
      </c>
      <c r="AK222">
        <v>1</v>
      </c>
    </row>
    <row r="223" spans="1:37" x14ac:dyDescent="0.25">
      <c r="A223" t="str">
        <f>"219"</f>
        <v>219</v>
      </c>
      <c r="B223" t="str">
        <f t="shared" si="11"/>
        <v>201</v>
      </c>
      <c r="C223" t="str">
        <f t="shared" si="12"/>
        <v>9</v>
      </c>
      <c r="D223" t="str">
        <f>"7"</f>
        <v>7</v>
      </c>
      <c r="E223" t="str">
        <f>"201-9-7"</f>
        <v>201-9-7</v>
      </c>
      <c r="F223" t="s">
        <v>41</v>
      </c>
      <c r="G223" t="s">
        <v>44</v>
      </c>
      <c r="H223" t="s">
        <v>45</v>
      </c>
      <c r="I223">
        <v>0</v>
      </c>
      <c r="J223">
        <v>1</v>
      </c>
      <c r="K223">
        <v>0</v>
      </c>
      <c r="L223">
        <v>0</v>
      </c>
      <c r="M223">
        <v>1</v>
      </c>
      <c r="N223">
        <v>1</v>
      </c>
      <c r="O223">
        <v>0</v>
      </c>
      <c r="P223">
        <v>1</v>
      </c>
      <c r="Q223">
        <v>1</v>
      </c>
      <c r="AF223">
        <v>0</v>
      </c>
      <c r="AG223">
        <v>1</v>
      </c>
      <c r="AH223">
        <v>0</v>
      </c>
      <c r="AI223">
        <v>1</v>
      </c>
      <c r="AJ223">
        <v>0</v>
      </c>
      <c r="AK223">
        <v>1</v>
      </c>
    </row>
    <row r="224" spans="1:37" x14ac:dyDescent="0.25">
      <c r="A224" t="str">
        <f>"220"</f>
        <v>220</v>
      </c>
      <c r="B224" t="str">
        <f t="shared" si="11"/>
        <v>201</v>
      </c>
      <c r="C224" t="str">
        <f t="shared" si="12"/>
        <v>9</v>
      </c>
      <c r="D224" t="str">
        <f>"1"</f>
        <v>1</v>
      </c>
      <c r="E224" t="str">
        <f>"201-9-1"</f>
        <v>201-9-1</v>
      </c>
      <c r="F224" t="s">
        <v>41</v>
      </c>
      <c r="G224" t="s">
        <v>44</v>
      </c>
      <c r="H224" t="s">
        <v>45</v>
      </c>
      <c r="I224">
        <v>1</v>
      </c>
      <c r="J224">
        <v>0</v>
      </c>
      <c r="K224">
        <v>0</v>
      </c>
      <c r="L224">
        <v>1</v>
      </c>
      <c r="M224">
        <v>1</v>
      </c>
      <c r="N224">
        <v>1</v>
      </c>
      <c r="O224">
        <v>1</v>
      </c>
      <c r="P224">
        <v>0</v>
      </c>
      <c r="Q224">
        <v>0</v>
      </c>
      <c r="AF224">
        <v>0</v>
      </c>
      <c r="AG224">
        <v>1</v>
      </c>
      <c r="AH224">
        <v>0</v>
      </c>
      <c r="AI224">
        <v>1</v>
      </c>
      <c r="AJ224">
        <v>1</v>
      </c>
      <c r="AK224">
        <v>0</v>
      </c>
    </row>
    <row r="225" spans="1:37" x14ac:dyDescent="0.25">
      <c r="A225" t="str">
        <f>"221"</f>
        <v>221</v>
      </c>
      <c r="B225" t="str">
        <f t="shared" si="11"/>
        <v>201</v>
      </c>
      <c r="C225" t="str">
        <f t="shared" si="12"/>
        <v>9</v>
      </c>
      <c r="D225" t="str">
        <f>"18"</f>
        <v>18</v>
      </c>
      <c r="E225" t="str">
        <f>"201-9-18"</f>
        <v>201-9-18</v>
      </c>
      <c r="F225" t="s">
        <v>41</v>
      </c>
      <c r="G225" t="s">
        <v>44</v>
      </c>
      <c r="H225" t="s">
        <v>45</v>
      </c>
      <c r="I225">
        <v>1</v>
      </c>
      <c r="J225">
        <v>1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1</v>
      </c>
      <c r="AF225">
        <v>0</v>
      </c>
      <c r="AG225">
        <v>1</v>
      </c>
      <c r="AH225">
        <v>0</v>
      </c>
      <c r="AI225">
        <v>1</v>
      </c>
      <c r="AJ225">
        <v>0</v>
      </c>
      <c r="AK225">
        <v>1</v>
      </c>
    </row>
    <row r="226" spans="1:37" x14ac:dyDescent="0.25">
      <c r="A226" t="str">
        <f>"222"</f>
        <v>222</v>
      </c>
      <c r="B226" t="str">
        <f t="shared" si="11"/>
        <v>201</v>
      </c>
      <c r="C226" t="str">
        <f t="shared" si="12"/>
        <v>9</v>
      </c>
      <c r="D226" t="str">
        <f>"17"</f>
        <v>17</v>
      </c>
      <c r="E226" t="str">
        <f>"201-9-17"</f>
        <v>201-9-17</v>
      </c>
      <c r="F226" t="s">
        <v>41</v>
      </c>
      <c r="G226" t="s">
        <v>44</v>
      </c>
      <c r="H226" t="s">
        <v>45</v>
      </c>
      <c r="I226">
        <v>0</v>
      </c>
      <c r="J226">
        <v>1</v>
      </c>
      <c r="K226">
        <v>0</v>
      </c>
      <c r="L226">
        <v>1</v>
      </c>
      <c r="M226">
        <v>1</v>
      </c>
      <c r="N226">
        <v>1</v>
      </c>
      <c r="O226">
        <v>0</v>
      </c>
      <c r="P226">
        <v>1</v>
      </c>
      <c r="Q226">
        <v>0</v>
      </c>
      <c r="AF226">
        <v>1</v>
      </c>
      <c r="AG226">
        <v>0</v>
      </c>
      <c r="AH226">
        <v>1</v>
      </c>
      <c r="AI226">
        <v>0</v>
      </c>
      <c r="AJ226">
        <v>1</v>
      </c>
      <c r="AK226">
        <v>0</v>
      </c>
    </row>
    <row r="227" spans="1:37" x14ac:dyDescent="0.25">
      <c r="A227" t="str">
        <f>"223"</f>
        <v>223</v>
      </c>
      <c r="B227" t="str">
        <f t="shared" si="11"/>
        <v>201</v>
      </c>
      <c r="C227" t="str">
        <f t="shared" si="12"/>
        <v>9</v>
      </c>
      <c r="D227" t="str">
        <f>"10"</f>
        <v>10</v>
      </c>
      <c r="E227" t="str">
        <f>"201-9-10"</f>
        <v>201-9-10</v>
      </c>
      <c r="F227" t="s">
        <v>41</v>
      </c>
      <c r="G227" t="s">
        <v>44</v>
      </c>
      <c r="H227" t="s">
        <v>45</v>
      </c>
      <c r="I227">
        <v>0</v>
      </c>
      <c r="J227">
        <v>1</v>
      </c>
      <c r="K227">
        <v>1</v>
      </c>
      <c r="L227">
        <v>1</v>
      </c>
      <c r="M227">
        <v>0</v>
      </c>
      <c r="N227">
        <v>1</v>
      </c>
      <c r="O227">
        <v>0</v>
      </c>
      <c r="P227">
        <v>0</v>
      </c>
      <c r="Q227">
        <v>1</v>
      </c>
      <c r="AF227">
        <v>0</v>
      </c>
      <c r="AG227">
        <v>1</v>
      </c>
      <c r="AH227">
        <v>0</v>
      </c>
      <c r="AI227">
        <v>1</v>
      </c>
      <c r="AJ227">
        <v>1</v>
      </c>
      <c r="AK227">
        <v>0</v>
      </c>
    </row>
    <row r="228" spans="1:37" x14ac:dyDescent="0.25">
      <c r="A228" t="str">
        <f>"224"</f>
        <v>224</v>
      </c>
      <c r="B228" t="str">
        <f t="shared" si="11"/>
        <v>201</v>
      </c>
      <c r="C228" t="str">
        <f t="shared" si="12"/>
        <v>9</v>
      </c>
      <c r="D228" t="str">
        <f>"4"</f>
        <v>4</v>
      </c>
      <c r="E228" t="str">
        <f>"201-9-4"</f>
        <v>201-9-4</v>
      </c>
      <c r="F228" t="s">
        <v>41</v>
      </c>
      <c r="G228" t="s">
        <v>42</v>
      </c>
      <c r="H228" t="s">
        <v>43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1</v>
      </c>
      <c r="AH228">
        <v>0</v>
      </c>
      <c r="AI228">
        <v>1</v>
      </c>
    </row>
    <row r="229" spans="1:37" x14ac:dyDescent="0.25">
      <c r="A229" t="str">
        <f>"225"</f>
        <v>225</v>
      </c>
      <c r="B229" t="str">
        <f t="shared" si="11"/>
        <v>201</v>
      </c>
      <c r="C229" t="str">
        <f t="shared" si="12"/>
        <v>9</v>
      </c>
      <c r="D229" t="str">
        <f>"14"</f>
        <v>14</v>
      </c>
      <c r="E229" t="str">
        <f>"201-9-14"</f>
        <v>201-9-14</v>
      </c>
      <c r="F229" t="s">
        <v>41</v>
      </c>
      <c r="G229" t="s">
        <v>44</v>
      </c>
      <c r="H229" t="s">
        <v>45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AF229">
        <v>1</v>
      </c>
      <c r="AG229">
        <v>0</v>
      </c>
      <c r="AH229">
        <v>1</v>
      </c>
      <c r="AI229">
        <v>0</v>
      </c>
      <c r="AJ229">
        <v>1</v>
      </c>
      <c r="AK229">
        <v>0</v>
      </c>
    </row>
    <row r="230" spans="1:37" x14ac:dyDescent="0.25">
      <c r="A230" t="str">
        <f>"226"</f>
        <v>226</v>
      </c>
      <c r="B230" t="str">
        <f t="shared" si="11"/>
        <v>201</v>
      </c>
      <c r="C230" t="str">
        <f t="shared" ref="C230:C254" si="13">"10"</f>
        <v>10</v>
      </c>
      <c r="D230" t="str">
        <f>"22"</f>
        <v>22</v>
      </c>
      <c r="E230" t="str">
        <f>"201-10-22"</f>
        <v>201-10-22</v>
      </c>
      <c r="F230" t="s">
        <v>41</v>
      </c>
      <c r="G230" t="s">
        <v>44</v>
      </c>
      <c r="H230" t="s">
        <v>45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AF230">
        <v>1</v>
      </c>
      <c r="AG230">
        <v>0</v>
      </c>
      <c r="AH230">
        <v>1</v>
      </c>
      <c r="AI230">
        <v>0</v>
      </c>
      <c r="AJ230">
        <v>1</v>
      </c>
      <c r="AK230">
        <v>0</v>
      </c>
    </row>
    <row r="231" spans="1:37" x14ac:dyDescent="0.25">
      <c r="A231" t="str">
        <f>"227"</f>
        <v>227</v>
      </c>
      <c r="B231" t="str">
        <f t="shared" si="11"/>
        <v>201</v>
      </c>
      <c r="C231" t="str">
        <f t="shared" si="13"/>
        <v>10</v>
      </c>
      <c r="D231" t="str">
        <f>"21"</f>
        <v>21</v>
      </c>
      <c r="E231" t="str">
        <f>"201-10-21"</f>
        <v>201-10-21</v>
      </c>
      <c r="F231" t="s">
        <v>41</v>
      </c>
      <c r="G231" t="s">
        <v>44</v>
      </c>
      <c r="H231" t="s">
        <v>45</v>
      </c>
      <c r="I231">
        <v>0</v>
      </c>
      <c r="J231">
        <v>0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0</v>
      </c>
      <c r="Q231">
        <v>0</v>
      </c>
      <c r="AF231">
        <v>0</v>
      </c>
      <c r="AG231">
        <v>1</v>
      </c>
      <c r="AH231">
        <v>0</v>
      </c>
      <c r="AI231">
        <v>1</v>
      </c>
      <c r="AJ231">
        <v>1</v>
      </c>
      <c r="AK231">
        <v>0</v>
      </c>
    </row>
    <row r="232" spans="1:37" x14ac:dyDescent="0.25">
      <c r="A232" t="str">
        <f>"228"</f>
        <v>228</v>
      </c>
      <c r="B232" t="str">
        <f t="shared" si="11"/>
        <v>201</v>
      </c>
      <c r="C232" t="str">
        <f t="shared" si="13"/>
        <v>10</v>
      </c>
      <c r="D232" t="str">
        <f>"14"</f>
        <v>14</v>
      </c>
      <c r="E232" t="str">
        <f>"201-10-14"</f>
        <v>201-10-14</v>
      </c>
      <c r="F232" t="s">
        <v>41</v>
      </c>
      <c r="G232" t="s">
        <v>44</v>
      </c>
      <c r="H232" t="s">
        <v>45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AF232">
        <v>0</v>
      </c>
      <c r="AG232">
        <v>1</v>
      </c>
      <c r="AH232">
        <v>0</v>
      </c>
      <c r="AI232">
        <v>1</v>
      </c>
      <c r="AJ232">
        <v>0</v>
      </c>
      <c r="AK232">
        <v>1</v>
      </c>
    </row>
    <row r="233" spans="1:37" x14ac:dyDescent="0.25">
      <c r="A233" t="str">
        <f>"229"</f>
        <v>229</v>
      </c>
      <c r="B233" t="str">
        <f t="shared" si="11"/>
        <v>201</v>
      </c>
      <c r="C233" t="str">
        <f t="shared" si="13"/>
        <v>10</v>
      </c>
      <c r="D233" t="str">
        <f>"13"</f>
        <v>13</v>
      </c>
      <c r="E233" t="str">
        <f>"201-10-13"</f>
        <v>201-10-13</v>
      </c>
      <c r="F233" t="s">
        <v>41</v>
      </c>
      <c r="G233" t="s">
        <v>44</v>
      </c>
      <c r="H233" t="s">
        <v>45</v>
      </c>
      <c r="I233">
        <v>1</v>
      </c>
      <c r="J233">
        <v>0</v>
      </c>
      <c r="K233">
        <v>0</v>
      </c>
      <c r="L233">
        <v>0</v>
      </c>
      <c r="M233">
        <v>1</v>
      </c>
      <c r="N233">
        <v>0</v>
      </c>
      <c r="O233">
        <v>0</v>
      </c>
      <c r="P233">
        <v>1</v>
      </c>
      <c r="Q233">
        <v>0</v>
      </c>
      <c r="AF233">
        <v>0</v>
      </c>
      <c r="AG233">
        <v>1</v>
      </c>
      <c r="AH233">
        <v>0</v>
      </c>
      <c r="AI233">
        <v>1</v>
      </c>
      <c r="AJ233">
        <v>0</v>
      </c>
      <c r="AK233">
        <v>1</v>
      </c>
    </row>
    <row r="234" spans="1:37" x14ac:dyDescent="0.25">
      <c r="A234" t="str">
        <f>"230"</f>
        <v>230</v>
      </c>
      <c r="B234" t="str">
        <f t="shared" si="11"/>
        <v>201</v>
      </c>
      <c r="C234" t="str">
        <f t="shared" si="13"/>
        <v>10</v>
      </c>
      <c r="D234" t="str">
        <f>"9"</f>
        <v>9</v>
      </c>
      <c r="E234" t="str">
        <f>"201-10-9"</f>
        <v>201-10-9</v>
      </c>
      <c r="F234" t="s">
        <v>41</v>
      </c>
      <c r="G234" t="s">
        <v>42</v>
      </c>
      <c r="H234" t="s">
        <v>43</v>
      </c>
      <c r="R234">
        <v>0</v>
      </c>
      <c r="S234">
        <v>0</v>
      </c>
      <c r="T234">
        <v>1</v>
      </c>
      <c r="U234">
        <v>0</v>
      </c>
      <c r="V234">
        <v>0</v>
      </c>
      <c r="W234">
        <v>0</v>
      </c>
      <c r="X234">
        <v>0</v>
      </c>
      <c r="Y234">
        <v>1</v>
      </c>
      <c r="Z234">
        <v>1</v>
      </c>
      <c r="AA234">
        <v>1</v>
      </c>
      <c r="AB234">
        <v>0</v>
      </c>
      <c r="AC234">
        <v>1</v>
      </c>
      <c r="AD234">
        <v>1</v>
      </c>
      <c r="AE234">
        <v>0</v>
      </c>
      <c r="AF234">
        <v>0</v>
      </c>
      <c r="AG234">
        <v>1</v>
      </c>
      <c r="AH234">
        <v>1</v>
      </c>
      <c r="AI234">
        <v>0</v>
      </c>
    </row>
    <row r="235" spans="1:37" x14ac:dyDescent="0.25">
      <c r="A235" t="str">
        <f>"231"</f>
        <v>231</v>
      </c>
      <c r="B235" t="str">
        <f t="shared" si="11"/>
        <v>201</v>
      </c>
      <c r="C235" t="str">
        <f t="shared" si="13"/>
        <v>10</v>
      </c>
      <c r="D235" t="str">
        <f>"5"</f>
        <v>5</v>
      </c>
      <c r="E235" t="str">
        <f>"201-10-5"</f>
        <v>201-10-5</v>
      </c>
      <c r="F235" t="s">
        <v>41</v>
      </c>
      <c r="G235" t="s">
        <v>42</v>
      </c>
      <c r="H235" t="s">
        <v>43</v>
      </c>
      <c r="R235">
        <v>0</v>
      </c>
      <c r="S235">
        <v>0</v>
      </c>
      <c r="T235">
        <v>1</v>
      </c>
      <c r="U235">
        <v>0</v>
      </c>
      <c r="V235">
        <v>0</v>
      </c>
      <c r="W235">
        <v>0</v>
      </c>
      <c r="X235">
        <v>0</v>
      </c>
      <c r="Y235">
        <v>1</v>
      </c>
      <c r="Z235">
        <v>1</v>
      </c>
      <c r="AA235">
        <v>1</v>
      </c>
      <c r="AB235">
        <v>0</v>
      </c>
      <c r="AC235">
        <v>1</v>
      </c>
      <c r="AD235">
        <v>1</v>
      </c>
      <c r="AE235">
        <v>0</v>
      </c>
      <c r="AF235">
        <v>1</v>
      </c>
      <c r="AG235">
        <v>0</v>
      </c>
      <c r="AH235">
        <v>1</v>
      </c>
      <c r="AI235">
        <v>0</v>
      </c>
    </row>
    <row r="236" spans="1:37" x14ac:dyDescent="0.25">
      <c r="A236" t="str">
        <f>"232"</f>
        <v>232</v>
      </c>
      <c r="B236" t="str">
        <f t="shared" si="11"/>
        <v>201</v>
      </c>
      <c r="C236" t="str">
        <f t="shared" si="13"/>
        <v>10</v>
      </c>
      <c r="D236" t="str">
        <f>"2"</f>
        <v>2</v>
      </c>
      <c r="E236" t="str">
        <f>"201-10-2"</f>
        <v>201-10-2</v>
      </c>
      <c r="F236" t="s">
        <v>41</v>
      </c>
      <c r="G236" t="s">
        <v>44</v>
      </c>
      <c r="H236" t="s">
        <v>45</v>
      </c>
      <c r="I236">
        <v>1</v>
      </c>
      <c r="J236">
        <v>1</v>
      </c>
      <c r="K236">
        <v>1</v>
      </c>
      <c r="L236">
        <v>0</v>
      </c>
      <c r="M236">
        <v>0</v>
      </c>
      <c r="N236">
        <v>1</v>
      </c>
      <c r="O236">
        <v>0</v>
      </c>
      <c r="P236">
        <v>0</v>
      </c>
      <c r="Q236">
        <v>1</v>
      </c>
      <c r="AF236">
        <v>0</v>
      </c>
      <c r="AG236">
        <v>1</v>
      </c>
      <c r="AH236">
        <v>1</v>
      </c>
      <c r="AI236">
        <v>0</v>
      </c>
      <c r="AJ236">
        <v>1</v>
      </c>
      <c r="AK236">
        <v>0</v>
      </c>
    </row>
    <row r="237" spans="1:37" x14ac:dyDescent="0.25">
      <c r="A237" t="str">
        <f>"233"</f>
        <v>233</v>
      </c>
      <c r="B237" t="str">
        <f t="shared" si="11"/>
        <v>201</v>
      </c>
      <c r="C237" t="str">
        <f t="shared" si="13"/>
        <v>10</v>
      </c>
      <c r="D237" t="str">
        <f>"24"</f>
        <v>24</v>
      </c>
      <c r="E237" t="str">
        <f>"201-10-24"</f>
        <v>201-10-24</v>
      </c>
      <c r="F237" t="s">
        <v>41</v>
      </c>
      <c r="G237" t="s">
        <v>44</v>
      </c>
      <c r="H237" t="s">
        <v>45</v>
      </c>
      <c r="I237">
        <v>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AF237">
        <v>1</v>
      </c>
      <c r="AG237">
        <v>0</v>
      </c>
      <c r="AH237">
        <v>0</v>
      </c>
      <c r="AI237">
        <v>1</v>
      </c>
      <c r="AJ237">
        <v>1</v>
      </c>
      <c r="AK237">
        <v>0</v>
      </c>
    </row>
    <row r="238" spans="1:37" x14ac:dyDescent="0.25">
      <c r="A238" t="str">
        <f>"234"</f>
        <v>234</v>
      </c>
      <c r="B238" t="str">
        <f t="shared" si="11"/>
        <v>201</v>
      </c>
      <c r="C238" t="str">
        <f t="shared" si="13"/>
        <v>10</v>
      </c>
      <c r="D238" t="str">
        <f>"23"</f>
        <v>23</v>
      </c>
      <c r="E238" t="str">
        <f>"201-10-23"</f>
        <v>201-10-23</v>
      </c>
      <c r="F238" t="s">
        <v>41</v>
      </c>
      <c r="G238" t="s">
        <v>44</v>
      </c>
      <c r="H238" t="s">
        <v>45</v>
      </c>
      <c r="I238">
        <v>1</v>
      </c>
      <c r="J238">
        <v>1</v>
      </c>
      <c r="K238">
        <v>0</v>
      </c>
      <c r="L238">
        <v>0</v>
      </c>
      <c r="M238">
        <v>1</v>
      </c>
      <c r="N238">
        <v>0</v>
      </c>
      <c r="O238">
        <v>0</v>
      </c>
      <c r="P238">
        <v>1</v>
      </c>
      <c r="Q238">
        <v>1</v>
      </c>
      <c r="AF238">
        <v>0</v>
      </c>
      <c r="AG238">
        <v>1</v>
      </c>
      <c r="AH238">
        <v>0</v>
      </c>
      <c r="AI238">
        <v>1</v>
      </c>
      <c r="AJ238">
        <v>0</v>
      </c>
      <c r="AK238">
        <v>1</v>
      </c>
    </row>
    <row r="239" spans="1:37" x14ac:dyDescent="0.25">
      <c r="A239" t="str">
        <f>"235"</f>
        <v>235</v>
      </c>
      <c r="B239" t="str">
        <f t="shared" si="11"/>
        <v>201</v>
      </c>
      <c r="C239" t="str">
        <f t="shared" si="13"/>
        <v>10</v>
      </c>
      <c r="D239" t="str">
        <f>"16"</f>
        <v>16</v>
      </c>
      <c r="E239" t="str">
        <f>"201-10-16"</f>
        <v>201-10-16</v>
      </c>
      <c r="F239" t="s">
        <v>41</v>
      </c>
      <c r="G239" t="s">
        <v>44</v>
      </c>
      <c r="H239" t="s">
        <v>45</v>
      </c>
      <c r="I239">
        <v>1</v>
      </c>
      <c r="J239">
        <v>0</v>
      </c>
      <c r="K239">
        <v>0</v>
      </c>
      <c r="L239">
        <v>0</v>
      </c>
      <c r="M239">
        <v>1</v>
      </c>
      <c r="N239">
        <v>1</v>
      </c>
      <c r="O239">
        <v>1</v>
      </c>
      <c r="P239">
        <v>0</v>
      </c>
      <c r="Q239">
        <v>1</v>
      </c>
      <c r="AF239">
        <v>0</v>
      </c>
      <c r="AG239">
        <v>1</v>
      </c>
      <c r="AH239">
        <v>1</v>
      </c>
      <c r="AI239">
        <v>0</v>
      </c>
      <c r="AJ239">
        <v>0</v>
      </c>
      <c r="AK239">
        <v>1</v>
      </c>
    </row>
    <row r="240" spans="1:37" x14ac:dyDescent="0.25">
      <c r="A240" t="str">
        <f>"236"</f>
        <v>236</v>
      </c>
      <c r="B240" t="str">
        <f t="shared" si="11"/>
        <v>201</v>
      </c>
      <c r="C240" t="str">
        <f t="shared" si="13"/>
        <v>10</v>
      </c>
      <c r="D240" t="str">
        <f>"15"</f>
        <v>15</v>
      </c>
      <c r="E240" t="str">
        <f>"201-10-15"</f>
        <v>201-10-15</v>
      </c>
      <c r="F240" t="s">
        <v>41</v>
      </c>
      <c r="G240" t="s">
        <v>44</v>
      </c>
      <c r="H240" t="s">
        <v>45</v>
      </c>
      <c r="I240">
        <v>1</v>
      </c>
      <c r="J240">
        <v>0</v>
      </c>
      <c r="K240">
        <v>0</v>
      </c>
      <c r="L240">
        <v>0</v>
      </c>
      <c r="M240">
        <v>1</v>
      </c>
      <c r="N240">
        <v>1</v>
      </c>
      <c r="O240">
        <v>1</v>
      </c>
      <c r="P240">
        <v>0</v>
      </c>
      <c r="Q240">
        <v>1</v>
      </c>
      <c r="AF240">
        <v>0</v>
      </c>
      <c r="AG240">
        <v>1</v>
      </c>
      <c r="AH240">
        <v>1</v>
      </c>
      <c r="AI240">
        <v>0</v>
      </c>
      <c r="AJ240">
        <v>0</v>
      </c>
      <c r="AK240">
        <v>1</v>
      </c>
    </row>
    <row r="241" spans="1:37" x14ac:dyDescent="0.25">
      <c r="A241" t="str">
        <f>"237"</f>
        <v>237</v>
      </c>
      <c r="B241" t="str">
        <f t="shared" si="11"/>
        <v>201</v>
      </c>
      <c r="C241" t="str">
        <f t="shared" si="13"/>
        <v>10</v>
      </c>
      <c r="D241" t="str">
        <f>"11"</f>
        <v>11</v>
      </c>
      <c r="E241" t="str">
        <f>"201-10-11"</f>
        <v>201-10-11</v>
      </c>
      <c r="F241" t="s">
        <v>41</v>
      </c>
      <c r="G241" t="s">
        <v>42</v>
      </c>
      <c r="H241" t="s">
        <v>43</v>
      </c>
      <c r="R241">
        <v>0</v>
      </c>
      <c r="S241">
        <v>0</v>
      </c>
      <c r="T241">
        <v>1</v>
      </c>
      <c r="U241">
        <v>0</v>
      </c>
      <c r="V241">
        <v>0</v>
      </c>
      <c r="W241">
        <v>0</v>
      </c>
      <c r="X241">
        <v>0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0</v>
      </c>
      <c r="AE241">
        <v>0</v>
      </c>
      <c r="AF241">
        <v>0</v>
      </c>
      <c r="AG241">
        <v>1</v>
      </c>
      <c r="AH241">
        <v>1</v>
      </c>
      <c r="AI241">
        <v>0</v>
      </c>
    </row>
    <row r="242" spans="1:37" x14ac:dyDescent="0.25">
      <c r="A242" t="str">
        <f>"238"</f>
        <v>238</v>
      </c>
      <c r="B242" t="str">
        <f t="shared" si="11"/>
        <v>201</v>
      </c>
      <c r="C242" t="str">
        <f t="shared" si="13"/>
        <v>10</v>
      </c>
      <c r="D242" t="str">
        <f>"6"</f>
        <v>6</v>
      </c>
      <c r="E242" t="str">
        <f>"201-10-6"</f>
        <v>201-10-6</v>
      </c>
      <c r="F242" t="s">
        <v>41</v>
      </c>
      <c r="G242" t="s">
        <v>42</v>
      </c>
      <c r="H242" t="s">
        <v>43</v>
      </c>
      <c r="R242">
        <v>0</v>
      </c>
      <c r="S242">
        <v>0</v>
      </c>
      <c r="T242">
        <v>1</v>
      </c>
      <c r="U242">
        <v>0</v>
      </c>
      <c r="V242">
        <v>0</v>
      </c>
      <c r="W242">
        <v>0</v>
      </c>
      <c r="X242">
        <v>0</v>
      </c>
      <c r="Y242">
        <v>1</v>
      </c>
      <c r="Z242">
        <v>1</v>
      </c>
      <c r="AA242">
        <v>1</v>
      </c>
      <c r="AB242">
        <v>0</v>
      </c>
      <c r="AC242">
        <v>1</v>
      </c>
      <c r="AD242">
        <v>1</v>
      </c>
      <c r="AE242">
        <v>0</v>
      </c>
      <c r="AF242">
        <v>1</v>
      </c>
      <c r="AG242">
        <v>0</v>
      </c>
      <c r="AH242">
        <v>1</v>
      </c>
      <c r="AI242">
        <v>0</v>
      </c>
    </row>
    <row r="243" spans="1:37" x14ac:dyDescent="0.25">
      <c r="A243" t="str">
        <f>"239"</f>
        <v>239</v>
      </c>
      <c r="B243" t="str">
        <f t="shared" si="11"/>
        <v>201</v>
      </c>
      <c r="C243" t="str">
        <f t="shared" si="13"/>
        <v>10</v>
      </c>
      <c r="D243" t="str">
        <f>"3"</f>
        <v>3</v>
      </c>
      <c r="E243" t="str">
        <f>"201-10-3"</f>
        <v>201-10-3</v>
      </c>
      <c r="F243" t="s">
        <v>41</v>
      </c>
      <c r="G243" t="s">
        <v>44</v>
      </c>
      <c r="H243" t="s">
        <v>45</v>
      </c>
      <c r="I243">
        <v>1</v>
      </c>
      <c r="J243">
        <v>0</v>
      </c>
      <c r="K243">
        <v>1</v>
      </c>
      <c r="L243">
        <v>1</v>
      </c>
      <c r="M243">
        <v>1</v>
      </c>
      <c r="N243">
        <v>0</v>
      </c>
      <c r="O243">
        <v>0</v>
      </c>
      <c r="P243">
        <v>0</v>
      </c>
      <c r="Q243">
        <v>1</v>
      </c>
      <c r="AF243">
        <v>0</v>
      </c>
      <c r="AG243">
        <v>1</v>
      </c>
      <c r="AH243">
        <v>1</v>
      </c>
      <c r="AI243">
        <v>0</v>
      </c>
      <c r="AJ243">
        <v>0</v>
      </c>
      <c r="AK243">
        <v>1</v>
      </c>
    </row>
    <row r="244" spans="1:37" x14ac:dyDescent="0.25">
      <c r="A244" t="str">
        <f>"240"</f>
        <v>240</v>
      </c>
      <c r="B244" t="str">
        <f t="shared" si="11"/>
        <v>201</v>
      </c>
      <c r="C244" t="str">
        <f t="shared" si="13"/>
        <v>10</v>
      </c>
      <c r="D244" t="str">
        <f>"25"</f>
        <v>25</v>
      </c>
      <c r="E244" t="str">
        <f>"201-10-25"</f>
        <v>201-10-25</v>
      </c>
      <c r="F244" t="s">
        <v>41</v>
      </c>
      <c r="G244" t="s">
        <v>44</v>
      </c>
      <c r="H244" t="s">
        <v>45</v>
      </c>
      <c r="I244">
        <v>1</v>
      </c>
      <c r="J244">
        <v>0</v>
      </c>
      <c r="K244">
        <v>1</v>
      </c>
      <c r="L244">
        <v>0</v>
      </c>
      <c r="M244">
        <v>1</v>
      </c>
      <c r="N244">
        <v>1</v>
      </c>
      <c r="O244">
        <v>1</v>
      </c>
      <c r="P244">
        <v>0</v>
      </c>
      <c r="Q244">
        <v>0</v>
      </c>
      <c r="AF244">
        <v>0</v>
      </c>
      <c r="AG244">
        <v>1</v>
      </c>
      <c r="AH244">
        <v>1</v>
      </c>
      <c r="AI244">
        <v>0</v>
      </c>
      <c r="AJ244">
        <v>1</v>
      </c>
      <c r="AK244">
        <v>0</v>
      </c>
    </row>
    <row r="245" spans="1:37" x14ac:dyDescent="0.25">
      <c r="A245" t="str">
        <f>"241"</f>
        <v>241</v>
      </c>
      <c r="B245" t="str">
        <f t="shared" si="11"/>
        <v>201</v>
      </c>
      <c r="C245" t="str">
        <f t="shared" si="13"/>
        <v>10</v>
      </c>
      <c r="D245" t="str">
        <f>"18"</f>
        <v>18</v>
      </c>
      <c r="E245" t="str">
        <f>"201-10-18"</f>
        <v>201-10-18</v>
      </c>
      <c r="F245" t="s">
        <v>41</v>
      </c>
      <c r="G245" t="s">
        <v>44</v>
      </c>
      <c r="H245" t="s">
        <v>45</v>
      </c>
      <c r="I245">
        <v>0</v>
      </c>
      <c r="J245">
        <v>0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0</v>
      </c>
      <c r="Q245">
        <v>0</v>
      </c>
      <c r="AF245">
        <v>0</v>
      </c>
      <c r="AG245">
        <v>1</v>
      </c>
      <c r="AH245">
        <v>1</v>
      </c>
      <c r="AI245">
        <v>0</v>
      </c>
      <c r="AJ245">
        <v>1</v>
      </c>
      <c r="AK245">
        <v>0</v>
      </c>
    </row>
    <row r="246" spans="1:37" x14ac:dyDescent="0.25">
      <c r="A246" t="str">
        <f>"242"</f>
        <v>242</v>
      </c>
      <c r="B246" t="str">
        <f t="shared" si="11"/>
        <v>201</v>
      </c>
      <c r="C246" t="str">
        <f t="shared" si="13"/>
        <v>10</v>
      </c>
      <c r="D246" t="str">
        <f>"17"</f>
        <v>17</v>
      </c>
      <c r="E246" t="str">
        <f>"201-10-17"</f>
        <v>201-10-17</v>
      </c>
      <c r="F246" t="s">
        <v>41</v>
      </c>
      <c r="G246" t="s">
        <v>42</v>
      </c>
      <c r="H246" t="s">
        <v>43</v>
      </c>
      <c r="R246">
        <v>0</v>
      </c>
      <c r="S246">
        <v>0</v>
      </c>
      <c r="T246">
        <v>0</v>
      </c>
      <c r="U246">
        <v>1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1</v>
      </c>
      <c r="AF246">
        <v>0</v>
      </c>
      <c r="AG246">
        <v>1</v>
      </c>
      <c r="AH246">
        <v>0</v>
      </c>
      <c r="AI246">
        <v>1</v>
      </c>
    </row>
    <row r="247" spans="1:37" x14ac:dyDescent="0.25">
      <c r="A247" t="str">
        <f>"243"</f>
        <v>243</v>
      </c>
      <c r="B247" t="str">
        <f t="shared" si="11"/>
        <v>201</v>
      </c>
      <c r="C247" t="str">
        <f t="shared" si="13"/>
        <v>10</v>
      </c>
      <c r="D247" t="str">
        <f>"10"</f>
        <v>10</v>
      </c>
      <c r="E247" t="str">
        <f>"201-10-10"</f>
        <v>201-10-10</v>
      </c>
      <c r="F247" t="s">
        <v>41</v>
      </c>
      <c r="G247" t="s">
        <v>42</v>
      </c>
      <c r="H247" t="s">
        <v>43</v>
      </c>
      <c r="R247">
        <v>1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1</v>
      </c>
      <c r="AA247">
        <v>0</v>
      </c>
      <c r="AB247">
        <v>1</v>
      </c>
      <c r="AC247">
        <v>0</v>
      </c>
      <c r="AD247">
        <v>0</v>
      </c>
      <c r="AE247">
        <v>0</v>
      </c>
      <c r="AF247">
        <v>0</v>
      </c>
      <c r="AG247">
        <v>1</v>
      </c>
      <c r="AH247">
        <v>0</v>
      </c>
      <c r="AI247">
        <v>1</v>
      </c>
    </row>
    <row r="248" spans="1:37" x14ac:dyDescent="0.25">
      <c r="A248" t="str">
        <f>"244"</f>
        <v>244</v>
      </c>
      <c r="B248" t="str">
        <f t="shared" si="11"/>
        <v>201</v>
      </c>
      <c r="C248" t="str">
        <f t="shared" si="13"/>
        <v>10</v>
      </c>
      <c r="D248" t="str">
        <f>"7"</f>
        <v>7</v>
      </c>
      <c r="E248" t="str">
        <f>"201-10-7"</f>
        <v>201-10-7</v>
      </c>
      <c r="F248" t="s">
        <v>41</v>
      </c>
      <c r="G248" t="s">
        <v>42</v>
      </c>
      <c r="H248" t="s">
        <v>43</v>
      </c>
      <c r="R248">
        <v>1</v>
      </c>
      <c r="S248">
        <v>0</v>
      </c>
      <c r="T248">
        <v>0</v>
      </c>
      <c r="U248">
        <v>0</v>
      </c>
      <c r="V248">
        <v>0</v>
      </c>
      <c r="W248">
        <v>1</v>
      </c>
      <c r="X248">
        <v>0</v>
      </c>
      <c r="Y248">
        <v>1</v>
      </c>
      <c r="Z248">
        <v>0</v>
      </c>
      <c r="AA248">
        <v>1</v>
      </c>
      <c r="AB248">
        <v>1</v>
      </c>
      <c r="AC248">
        <v>1</v>
      </c>
      <c r="AD248">
        <v>0</v>
      </c>
      <c r="AE248">
        <v>0</v>
      </c>
      <c r="AF248">
        <v>0</v>
      </c>
      <c r="AG248">
        <v>1</v>
      </c>
      <c r="AH248">
        <v>0</v>
      </c>
      <c r="AI248">
        <v>1</v>
      </c>
    </row>
    <row r="249" spans="1:37" x14ac:dyDescent="0.25">
      <c r="A249" t="str">
        <f>"245"</f>
        <v>245</v>
      </c>
      <c r="B249" t="str">
        <f t="shared" si="11"/>
        <v>201</v>
      </c>
      <c r="C249" t="str">
        <f t="shared" si="13"/>
        <v>10</v>
      </c>
      <c r="D249" t="str">
        <f>"1"</f>
        <v>1</v>
      </c>
      <c r="E249" t="str">
        <f>"201-10-1"</f>
        <v>201-10-1</v>
      </c>
      <c r="F249" t="s">
        <v>41</v>
      </c>
      <c r="G249" t="s">
        <v>44</v>
      </c>
      <c r="H249" t="s">
        <v>45</v>
      </c>
      <c r="I249">
        <v>1</v>
      </c>
      <c r="J249">
        <v>1</v>
      </c>
      <c r="K249">
        <v>1</v>
      </c>
      <c r="L249">
        <v>0</v>
      </c>
      <c r="M249">
        <v>0</v>
      </c>
      <c r="N249">
        <v>1</v>
      </c>
      <c r="O249">
        <v>0</v>
      </c>
      <c r="P249">
        <v>0</v>
      </c>
      <c r="Q249">
        <v>1</v>
      </c>
      <c r="AF249">
        <v>0</v>
      </c>
      <c r="AG249">
        <v>1</v>
      </c>
      <c r="AH249">
        <v>1</v>
      </c>
      <c r="AI249">
        <v>0</v>
      </c>
      <c r="AJ249">
        <v>1</v>
      </c>
      <c r="AK249">
        <v>0</v>
      </c>
    </row>
    <row r="250" spans="1:37" x14ac:dyDescent="0.25">
      <c r="A250" t="str">
        <f>"246"</f>
        <v>246</v>
      </c>
      <c r="B250" t="str">
        <f t="shared" si="11"/>
        <v>201</v>
      </c>
      <c r="C250" t="str">
        <f t="shared" si="13"/>
        <v>10</v>
      </c>
      <c r="D250" t="str">
        <f>"20"</f>
        <v>20</v>
      </c>
      <c r="E250" t="str">
        <f>"201-10-20"</f>
        <v>201-10-20</v>
      </c>
      <c r="F250" t="s">
        <v>41</v>
      </c>
      <c r="G250" t="s">
        <v>44</v>
      </c>
      <c r="H250" t="s">
        <v>45</v>
      </c>
      <c r="I250">
        <v>1</v>
      </c>
      <c r="J250">
        <v>1</v>
      </c>
      <c r="K250">
        <v>0</v>
      </c>
      <c r="L250">
        <v>0</v>
      </c>
      <c r="M250">
        <v>1</v>
      </c>
      <c r="N250">
        <v>1</v>
      </c>
      <c r="O250">
        <v>1</v>
      </c>
      <c r="P250">
        <v>0</v>
      </c>
      <c r="Q250">
        <v>0</v>
      </c>
      <c r="AF250">
        <v>0</v>
      </c>
      <c r="AG250">
        <v>1</v>
      </c>
      <c r="AH250">
        <v>0</v>
      </c>
      <c r="AI250">
        <v>1</v>
      </c>
      <c r="AJ250">
        <v>0</v>
      </c>
      <c r="AK250">
        <v>1</v>
      </c>
    </row>
    <row r="251" spans="1:37" x14ac:dyDescent="0.25">
      <c r="A251" t="str">
        <f>"247"</f>
        <v>247</v>
      </c>
      <c r="B251" t="str">
        <f t="shared" si="11"/>
        <v>201</v>
      </c>
      <c r="C251" t="str">
        <f t="shared" si="13"/>
        <v>10</v>
      </c>
      <c r="D251" t="str">
        <f>"19"</f>
        <v>19</v>
      </c>
      <c r="E251" t="str">
        <f>"201-10-19"</f>
        <v>201-10-19</v>
      </c>
      <c r="F251" t="s">
        <v>41</v>
      </c>
      <c r="G251" t="s">
        <v>42</v>
      </c>
      <c r="H251" t="s">
        <v>43</v>
      </c>
      <c r="R251">
        <v>1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1</v>
      </c>
      <c r="AE251">
        <v>0</v>
      </c>
      <c r="AF251">
        <v>1</v>
      </c>
      <c r="AG251">
        <v>0</v>
      </c>
      <c r="AH251">
        <v>1</v>
      </c>
      <c r="AI251">
        <v>0</v>
      </c>
    </row>
    <row r="252" spans="1:37" x14ac:dyDescent="0.25">
      <c r="A252" t="str">
        <f>"248"</f>
        <v>248</v>
      </c>
      <c r="B252" t="str">
        <f t="shared" si="11"/>
        <v>201</v>
      </c>
      <c r="C252" t="str">
        <f t="shared" si="13"/>
        <v>10</v>
      </c>
      <c r="D252" t="str">
        <f>"12"</f>
        <v>12</v>
      </c>
      <c r="E252" t="str">
        <f>"201-10-12"</f>
        <v>201-10-12</v>
      </c>
      <c r="F252" t="s">
        <v>41</v>
      </c>
      <c r="G252" t="s">
        <v>42</v>
      </c>
      <c r="H252" t="s">
        <v>43</v>
      </c>
      <c r="R252">
        <v>0</v>
      </c>
      <c r="S252">
        <v>0</v>
      </c>
      <c r="T252">
        <v>1</v>
      </c>
      <c r="U252">
        <v>0</v>
      </c>
      <c r="V252">
        <v>0</v>
      </c>
      <c r="W252">
        <v>0</v>
      </c>
      <c r="X252">
        <v>0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0</v>
      </c>
      <c r="AE252">
        <v>0</v>
      </c>
      <c r="AF252">
        <v>0</v>
      </c>
      <c r="AG252">
        <v>1</v>
      </c>
      <c r="AH252">
        <v>1</v>
      </c>
      <c r="AI252">
        <v>0</v>
      </c>
    </row>
    <row r="253" spans="1:37" x14ac:dyDescent="0.25">
      <c r="A253" t="str">
        <f>"249"</f>
        <v>249</v>
      </c>
      <c r="B253" t="str">
        <f t="shared" si="11"/>
        <v>201</v>
      </c>
      <c r="C253" t="str">
        <f t="shared" si="13"/>
        <v>10</v>
      </c>
      <c r="D253" t="str">
        <f>"8"</f>
        <v>8</v>
      </c>
      <c r="E253" t="str">
        <f>"201-10-8"</f>
        <v>201-10-8</v>
      </c>
      <c r="F253" t="s">
        <v>41</v>
      </c>
      <c r="G253" t="s">
        <v>42</v>
      </c>
      <c r="H253" t="s">
        <v>43</v>
      </c>
      <c r="R253">
        <v>0</v>
      </c>
      <c r="S253">
        <v>0</v>
      </c>
      <c r="T253">
        <v>1</v>
      </c>
      <c r="U253">
        <v>0</v>
      </c>
      <c r="V253">
        <v>0</v>
      </c>
      <c r="W253">
        <v>1</v>
      </c>
      <c r="X253">
        <v>0</v>
      </c>
      <c r="Y253">
        <v>1</v>
      </c>
      <c r="Z253">
        <v>0</v>
      </c>
      <c r="AA253">
        <v>1</v>
      </c>
      <c r="AB253">
        <v>0</v>
      </c>
      <c r="AC253">
        <v>1</v>
      </c>
      <c r="AD253">
        <v>1</v>
      </c>
      <c r="AE253">
        <v>0</v>
      </c>
      <c r="AF253">
        <v>0</v>
      </c>
      <c r="AG253">
        <v>1</v>
      </c>
      <c r="AH253">
        <v>1</v>
      </c>
      <c r="AI253">
        <v>0</v>
      </c>
    </row>
    <row r="254" spans="1:37" x14ac:dyDescent="0.25">
      <c r="A254" t="str">
        <f>"250"</f>
        <v>250</v>
      </c>
      <c r="B254" t="str">
        <f t="shared" si="11"/>
        <v>201</v>
      </c>
      <c r="C254" t="str">
        <f t="shared" si="13"/>
        <v>10</v>
      </c>
      <c r="D254" t="str">
        <f>"4"</f>
        <v>4</v>
      </c>
      <c r="E254" t="str">
        <f>"201-10-4"</f>
        <v>201-10-4</v>
      </c>
      <c r="F254" t="s">
        <v>41</v>
      </c>
      <c r="G254" t="s">
        <v>44</v>
      </c>
      <c r="H254" t="s">
        <v>45</v>
      </c>
      <c r="I254">
        <v>1</v>
      </c>
      <c r="J254">
        <v>0</v>
      </c>
      <c r="K254">
        <v>1</v>
      </c>
      <c r="L254">
        <v>1</v>
      </c>
      <c r="M254">
        <v>1</v>
      </c>
      <c r="N254">
        <v>0</v>
      </c>
      <c r="O254">
        <v>0</v>
      </c>
      <c r="P254">
        <v>0</v>
      </c>
      <c r="Q254">
        <v>1</v>
      </c>
      <c r="AF254">
        <v>0</v>
      </c>
      <c r="AG254">
        <v>1</v>
      </c>
      <c r="AH254">
        <v>1</v>
      </c>
      <c r="AI254">
        <v>0</v>
      </c>
      <c r="AJ254">
        <v>0</v>
      </c>
      <c r="AK254">
        <v>1</v>
      </c>
    </row>
    <row r="255" spans="1:37" x14ac:dyDescent="0.25">
      <c r="A255" t="str">
        <f>"251"</f>
        <v>251</v>
      </c>
      <c r="B255" t="str">
        <f t="shared" si="11"/>
        <v>201</v>
      </c>
      <c r="C255" t="str">
        <f t="shared" ref="C255:C279" si="14">"11"</f>
        <v>11</v>
      </c>
      <c r="D255" t="str">
        <f>"22"</f>
        <v>22</v>
      </c>
      <c r="E255" t="str">
        <f>"201-11-22"</f>
        <v>201-11-22</v>
      </c>
      <c r="F255" t="s">
        <v>41</v>
      </c>
      <c r="G255" t="s">
        <v>42</v>
      </c>
      <c r="H255" t="s">
        <v>43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0</v>
      </c>
      <c r="Y255">
        <v>1</v>
      </c>
      <c r="Z255">
        <v>1</v>
      </c>
      <c r="AA255">
        <v>0</v>
      </c>
      <c r="AB255">
        <v>1</v>
      </c>
      <c r="AC255">
        <v>0</v>
      </c>
      <c r="AD255">
        <v>1</v>
      </c>
      <c r="AE255">
        <v>0</v>
      </c>
      <c r="AF255">
        <v>0</v>
      </c>
      <c r="AG255">
        <v>1</v>
      </c>
      <c r="AH255">
        <v>1</v>
      </c>
      <c r="AI255">
        <v>0</v>
      </c>
    </row>
    <row r="256" spans="1:37" x14ac:dyDescent="0.25">
      <c r="A256" t="str">
        <f>"252"</f>
        <v>252</v>
      </c>
      <c r="B256" t="str">
        <f t="shared" si="11"/>
        <v>201</v>
      </c>
      <c r="C256" t="str">
        <f t="shared" si="14"/>
        <v>11</v>
      </c>
      <c r="D256" t="str">
        <f>"21"</f>
        <v>21</v>
      </c>
      <c r="E256" t="str">
        <f>"201-11-21"</f>
        <v>201-11-21</v>
      </c>
      <c r="F256" t="s">
        <v>41</v>
      </c>
      <c r="G256" t="s">
        <v>42</v>
      </c>
      <c r="H256" t="s">
        <v>43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1</v>
      </c>
      <c r="X256">
        <v>0</v>
      </c>
      <c r="Y256">
        <v>1</v>
      </c>
      <c r="Z256">
        <v>1</v>
      </c>
      <c r="AA256">
        <v>0</v>
      </c>
      <c r="AB256">
        <v>1</v>
      </c>
      <c r="AC256">
        <v>0</v>
      </c>
      <c r="AD256">
        <v>1</v>
      </c>
      <c r="AE256">
        <v>0</v>
      </c>
      <c r="AF256">
        <v>0</v>
      </c>
      <c r="AG256">
        <v>1</v>
      </c>
      <c r="AH256">
        <v>1</v>
      </c>
      <c r="AI256">
        <v>0</v>
      </c>
    </row>
    <row r="257" spans="1:37" x14ac:dyDescent="0.25">
      <c r="A257" t="str">
        <f>"253"</f>
        <v>253</v>
      </c>
      <c r="B257" t="str">
        <f t="shared" si="11"/>
        <v>201</v>
      </c>
      <c r="C257" t="str">
        <f t="shared" si="14"/>
        <v>11</v>
      </c>
      <c r="D257" t="str">
        <f>"13"</f>
        <v>13</v>
      </c>
      <c r="E257" t="str">
        <f>"201-11-13"</f>
        <v>201-11-13</v>
      </c>
      <c r="F257" t="s">
        <v>41</v>
      </c>
      <c r="G257" t="s">
        <v>42</v>
      </c>
      <c r="H257" t="s">
        <v>43</v>
      </c>
      <c r="R257">
        <v>1</v>
      </c>
      <c r="S257">
        <v>0</v>
      </c>
      <c r="T257">
        <v>0</v>
      </c>
      <c r="U257">
        <v>0</v>
      </c>
      <c r="V257">
        <v>0</v>
      </c>
      <c r="W257">
        <v>1</v>
      </c>
      <c r="X257">
        <v>0</v>
      </c>
      <c r="Y257">
        <v>1</v>
      </c>
      <c r="Z257">
        <v>1</v>
      </c>
      <c r="AA257">
        <v>0</v>
      </c>
      <c r="AB257">
        <v>1</v>
      </c>
      <c r="AC257">
        <v>1</v>
      </c>
      <c r="AD257">
        <v>0</v>
      </c>
      <c r="AE257">
        <v>0</v>
      </c>
      <c r="AF257">
        <v>0</v>
      </c>
      <c r="AG257">
        <v>1</v>
      </c>
      <c r="AH257">
        <v>1</v>
      </c>
      <c r="AI257">
        <v>0</v>
      </c>
    </row>
    <row r="258" spans="1:37" x14ac:dyDescent="0.25">
      <c r="A258" t="str">
        <f>"254"</f>
        <v>254</v>
      </c>
      <c r="B258" t="str">
        <f t="shared" si="11"/>
        <v>201</v>
      </c>
      <c r="C258" t="str">
        <f t="shared" si="14"/>
        <v>11</v>
      </c>
      <c r="D258" t="str">
        <f>"8"</f>
        <v>8</v>
      </c>
      <c r="E258" t="str">
        <f>"201-11-8"</f>
        <v>201-11-8</v>
      </c>
      <c r="F258" t="s">
        <v>41</v>
      </c>
      <c r="G258" t="s">
        <v>42</v>
      </c>
      <c r="H258" t="s">
        <v>43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1</v>
      </c>
      <c r="X258">
        <v>0</v>
      </c>
      <c r="Y258">
        <v>1</v>
      </c>
      <c r="Z258">
        <v>1</v>
      </c>
      <c r="AA258">
        <v>1</v>
      </c>
      <c r="AB258">
        <v>1</v>
      </c>
      <c r="AC258">
        <v>0</v>
      </c>
      <c r="AD258">
        <v>1</v>
      </c>
      <c r="AE258">
        <v>0</v>
      </c>
      <c r="AF258">
        <v>0</v>
      </c>
      <c r="AG258">
        <v>1</v>
      </c>
      <c r="AH258">
        <v>0</v>
      </c>
      <c r="AI258">
        <v>1</v>
      </c>
    </row>
    <row r="259" spans="1:37" x14ac:dyDescent="0.25">
      <c r="A259" t="str">
        <f>"255"</f>
        <v>255</v>
      </c>
      <c r="B259" t="str">
        <f t="shared" si="11"/>
        <v>201</v>
      </c>
      <c r="C259" t="str">
        <f t="shared" si="14"/>
        <v>11</v>
      </c>
      <c r="D259" t="str">
        <f>"4"</f>
        <v>4</v>
      </c>
      <c r="E259" t="str">
        <f>"201-11-4"</f>
        <v>201-11-4</v>
      </c>
      <c r="F259" t="s">
        <v>41</v>
      </c>
      <c r="G259" t="s">
        <v>42</v>
      </c>
      <c r="H259" t="s">
        <v>43</v>
      </c>
      <c r="R259">
        <v>1</v>
      </c>
      <c r="S259">
        <v>0</v>
      </c>
      <c r="T259">
        <v>0</v>
      </c>
      <c r="U259">
        <v>0</v>
      </c>
      <c r="V259">
        <v>0</v>
      </c>
      <c r="W259">
        <v>1</v>
      </c>
      <c r="X259">
        <v>0</v>
      </c>
      <c r="Y259">
        <v>1</v>
      </c>
      <c r="Z259">
        <v>0</v>
      </c>
      <c r="AA259">
        <v>1</v>
      </c>
      <c r="AB259">
        <v>0</v>
      </c>
      <c r="AC259">
        <v>1</v>
      </c>
      <c r="AD259">
        <v>1</v>
      </c>
      <c r="AE259">
        <v>0</v>
      </c>
      <c r="AF259">
        <v>0</v>
      </c>
      <c r="AG259">
        <v>1</v>
      </c>
      <c r="AH259">
        <v>1</v>
      </c>
      <c r="AI259">
        <v>0</v>
      </c>
    </row>
    <row r="260" spans="1:37" x14ac:dyDescent="0.25">
      <c r="A260" t="str">
        <f>"256"</f>
        <v>256</v>
      </c>
      <c r="B260" t="str">
        <f t="shared" si="11"/>
        <v>201</v>
      </c>
      <c r="C260" t="str">
        <f t="shared" si="14"/>
        <v>11</v>
      </c>
      <c r="D260" t="str">
        <f>"2"</f>
        <v>2</v>
      </c>
      <c r="E260" t="str">
        <f>"201-11-2"</f>
        <v>201-11-2</v>
      </c>
      <c r="F260" t="s">
        <v>41</v>
      </c>
      <c r="G260" t="s">
        <v>42</v>
      </c>
      <c r="H260" t="s">
        <v>43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1</v>
      </c>
      <c r="X260">
        <v>0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0</v>
      </c>
      <c r="AE260">
        <v>0</v>
      </c>
      <c r="AF260">
        <v>0</v>
      </c>
      <c r="AG260">
        <v>1</v>
      </c>
      <c r="AH260">
        <v>0</v>
      </c>
      <c r="AI260">
        <v>1</v>
      </c>
    </row>
    <row r="261" spans="1:37" x14ac:dyDescent="0.25">
      <c r="A261" t="str">
        <f>"257"</f>
        <v>257</v>
      </c>
      <c r="B261" t="str">
        <f t="shared" ref="B261:B324" si="15">"201"</f>
        <v>201</v>
      </c>
      <c r="C261" t="str">
        <f t="shared" si="14"/>
        <v>11</v>
      </c>
      <c r="D261" t="str">
        <f>"24"</f>
        <v>24</v>
      </c>
      <c r="E261" t="str">
        <f>"201-11-24"</f>
        <v>201-11-24</v>
      </c>
      <c r="F261" t="s">
        <v>41</v>
      </c>
      <c r="G261" t="s">
        <v>42</v>
      </c>
      <c r="H261" t="s">
        <v>43</v>
      </c>
      <c r="R261">
        <v>1</v>
      </c>
      <c r="S261">
        <v>1</v>
      </c>
      <c r="T261">
        <v>1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1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1</v>
      </c>
      <c r="AG261">
        <v>0</v>
      </c>
      <c r="AH261">
        <v>1</v>
      </c>
      <c r="AI261">
        <v>0</v>
      </c>
    </row>
    <row r="262" spans="1:37" x14ac:dyDescent="0.25">
      <c r="A262" t="str">
        <f>"258"</f>
        <v>258</v>
      </c>
      <c r="B262" t="str">
        <f t="shared" si="15"/>
        <v>201</v>
      </c>
      <c r="C262" t="str">
        <f t="shared" si="14"/>
        <v>11</v>
      </c>
      <c r="D262" t="str">
        <f>"23"</f>
        <v>23</v>
      </c>
      <c r="E262" t="str">
        <f>"201-11-23"</f>
        <v>201-11-23</v>
      </c>
      <c r="F262" t="s">
        <v>41</v>
      </c>
      <c r="G262" t="s">
        <v>42</v>
      </c>
      <c r="H262" t="s">
        <v>43</v>
      </c>
      <c r="R262">
        <v>0</v>
      </c>
      <c r="S262">
        <v>0</v>
      </c>
      <c r="T262">
        <v>0</v>
      </c>
      <c r="U262">
        <v>1</v>
      </c>
      <c r="V262">
        <v>0</v>
      </c>
      <c r="W262">
        <v>1</v>
      </c>
      <c r="X262">
        <v>0</v>
      </c>
      <c r="Y262">
        <v>1</v>
      </c>
      <c r="Z262">
        <v>1</v>
      </c>
      <c r="AA262">
        <v>0</v>
      </c>
      <c r="AB262">
        <v>1</v>
      </c>
      <c r="AC262">
        <v>1</v>
      </c>
      <c r="AD262">
        <v>0</v>
      </c>
      <c r="AE262">
        <v>0</v>
      </c>
      <c r="AF262">
        <v>0</v>
      </c>
      <c r="AG262">
        <v>1</v>
      </c>
      <c r="AH262">
        <v>0</v>
      </c>
      <c r="AI262">
        <v>1</v>
      </c>
    </row>
    <row r="263" spans="1:37" x14ac:dyDescent="0.25">
      <c r="A263" t="str">
        <f>"259"</f>
        <v>259</v>
      </c>
      <c r="B263" t="str">
        <f t="shared" si="15"/>
        <v>201</v>
      </c>
      <c r="C263" t="str">
        <f t="shared" si="14"/>
        <v>11</v>
      </c>
      <c r="D263" t="str">
        <f>"15"</f>
        <v>15</v>
      </c>
      <c r="E263" t="str">
        <f>"201-11-15"</f>
        <v>201-11-15</v>
      </c>
      <c r="F263" t="s">
        <v>41</v>
      </c>
      <c r="G263" t="s">
        <v>42</v>
      </c>
      <c r="H263" t="s">
        <v>43</v>
      </c>
      <c r="R263">
        <v>1</v>
      </c>
      <c r="S263">
        <v>0</v>
      </c>
      <c r="T263">
        <v>0</v>
      </c>
      <c r="U263">
        <v>0</v>
      </c>
      <c r="V263">
        <v>0</v>
      </c>
      <c r="W263">
        <v>1</v>
      </c>
      <c r="X263">
        <v>0</v>
      </c>
      <c r="Y263">
        <v>1</v>
      </c>
      <c r="Z263">
        <v>0</v>
      </c>
      <c r="AA263">
        <v>1</v>
      </c>
      <c r="AB263">
        <v>0</v>
      </c>
      <c r="AC263">
        <v>1</v>
      </c>
      <c r="AD263">
        <v>0</v>
      </c>
      <c r="AE263">
        <v>0</v>
      </c>
      <c r="AF263">
        <v>0</v>
      </c>
      <c r="AG263">
        <v>1</v>
      </c>
      <c r="AH263">
        <v>0</v>
      </c>
      <c r="AI263">
        <v>1</v>
      </c>
    </row>
    <row r="264" spans="1:37" x14ac:dyDescent="0.25">
      <c r="A264" t="str">
        <f>"260"</f>
        <v>260</v>
      </c>
      <c r="B264" t="str">
        <f t="shared" si="15"/>
        <v>201</v>
      </c>
      <c r="C264" t="str">
        <f t="shared" si="14"/>
        <v>11</v>
      </c>
      <c r="D264" t="str">
        <f>"9"</f>
        <v>9</v>
      </c>
      <c r="E264" t="str">
        <f>"201-11-9"</f>
        <v>201-11-9</v>
      </c>
      <c r="F264" t="s">
        <v>41</v>
      </c>
      <c r="G264" t="s">
        <v>42</v>
      </c>
      <c r="H264" t="s">
        <v>43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1</v>
      </c>
      <c r="X264">
        <v>0</v>
      </c>
      <c r="Y264">
        <v>1</v>
      </c>
      <c r="Z264">
        <v>1</v>
      </c>
      <c r="AA264">
        <v>1</v>
      </c>
      <c r="AB264">
        <v>1</v>
      </c>
      <c r="AC264">
        <v>0</v>
      </c>
      <c r="AD264">
        <v>1</v>
      </c>
      <c r="AE264">
        <v>0</v>
      </c>
      <c r="AF264">
        <v>0</v>
      </c>
      <c r="AG264">
        <v>1</v>
      </c>
      <c r="AH264">
        <v>0</v>
      </c>
      <c r="AI264">
        <v>1</v>
      </c>
    </row>
    <row r="265" spans="1:37" x14ac:dyDescent="0.25">
      <c r="A265" t="str">
        <f>"261"</f>
        <v>261</v>
      </c>
      <c r="B265" t="str">
        <f t="shared" si="15"/>
        <v>201</v>
      </c>
      <c r="C265" t="str">
        <f t="shared" si="14"/>
        <v>11</v>
      </c>
      <c r="D265" t="str">
        <f>"5"</f>
        <v>5</v>
      </c>
      <c r="E265" t="str">
        <f>"201-11-5"</f>
        <v>201-11-5</v>
      </c>
      <c r="F265" t="s">
        <v>41</v>
      </c>
      <c r="G265" t="s">
        <v>42</v>
      </c>
      <c r="H265" t="s">
        <v>43</v>
      </c>
      <c r="R265">
        <v>1</v>
      </c>
      <c r="S265">
        <v>0</v>
      </c>
      <c r="T265">
        <v>0</v>
      </c>
      <c r="U265">
        <v>0</v>
      </c>
      <c r="V265">
        <v>0</v>
      </c>
      <c r="W265">
        <v>1</v>
      </c>
      <c r="X265">
        <v>0</v>
      </c>
      <c r="Y265">
        <v>1</v>
      </c>
      <c r="Z265">
        <v>1</v>
      </c>
      <c r="AA265">
        <v>0</v>
      </c>
      <c r="AB265">
        <v>0</v>
      </c>
      <c r="AC265">
        <v>1</v>
      </c>
      <c r="AD265">
        <v>1</v>
      </c>
      <c r="AE265">
        <v>0</v>
      </c>
      <c r="AF265">
        <v>0</v>
      </c>
      <c r="AG265">
        <v>1</v>
      </c>
      <c r="AH265">
        <v>0</v>
      </c>
      <c r="AI265">
        <v>1</v>
      </c>
    </row>
    <row r="266" spans="1:37" x14ac:dyDescent="0.25">
      <c r="A266" t="str">
        <f>"262"</f>
        <v>262</v>
      </c>
      <c r="B266" t="str">
        <f t="shared" si="15"/>
        <v>201</v>
      </c>
      <c r="C266" t="str">
        <f t="shared" si="14"/>
        <v>11</v>
      </c>
      <c r="D266" t="str">
        <f>"1"</f>
        <v>1</v>
      </c>
      <c r="E266" t="str">
        <f>"201-11-1"</f>
        <v>201-11-1</v>
      </c>
      <c r="F266" t="s">
        <v>41</v>
      </c>
      <c r="G266" t="s">
        <v>44</v>
      </c>
      <c r="H266" t="s">
        <v>45</v>
      </c>
      <c r="I266">
        <v>0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0</v>
      </c>
      <c r="P266">
        <v>0</v>
      </c>
      <c r="Q266">
        <v>0</v>
      </c>
      <c r="AF266">
        <v>1</v>
      </c>
      <c r="AG266">
        <v>0</v>
      </c>
      <c r="AH266">
        <v>1</v>
      </c>
      <c r="AI266">
        <v>0</v>
      </c>
      <c r="AJ266">
        <v>0</v>
      </c>
      <c r="AK266">
        <v>1</v>
      </c>
    </row>
    <row r="267" spans="1:37" x14ac:dyDescent="0.25">
      <c r="A267" t="str">
        <f>"263"</f>
        <v>263</v>
      </c>
      <c r="B267" t="str">
        <f t="shared" si="15"/>
        <v>201</v>
      </c>
      <c r="C267" t="str">
        <f t="shared" si="14"/>
        <v>11</v>
      </c>
      <c r="D267" t="str">
        <f>"25"</f>
        <v>25</v>
      </c>
      <c r="E267" t="str">
        <f>"201-11-25"</f>
        <v>201-11-25</v>
      </c>
      <c r="F267" t="s">
        <v>41</v>
      </c>
      <c r="G267" t="s">
        <v>42</v>
      </c>
      <c r="H267" t="s">
        <v>43</v>
      </c>
      <c r="R267">
        <v>0</v>
      </c>
      <c r="S267">
        <v>1</v>
      </c>
      <c r="T267">
        <v>0</v>
      </c>
      <c r="U267">
        <v>1</v>
      </c>
      <c r="V267">
        <v>1</v>
      </c>
      <c r="W267">
        <v>0</v>
      </c>
      <c r="X267">
        <v>1</v>
      </c>
      <c r="Y267">
        <v>0</v>
      </c>
      <c r="Z267">
        <v>0</v>
      </c>
      <c r="AA267">
        <v>0</v>
      </c>
      <c r="AB267">
        <v>1</v>
      </c>
      <c r="AC267">
        <v>0</v>
      </c>
      <c r="AD267">
        <v>0</v>
      </c>
      <c r="AE267">
        <v>1</v>
      </c>
      <c r="AF267">
        <v>0</v>
      </c>
      <c r="AG267">
        <v>1</v>
      </c>
      <c r="AH267">
        <v>0</v>
      </c>
      <c r="AI267">
        <v>1</v>
      </c>
    </row>
    <row r="268" spans="1:37" x14ac:dyDescent="0.25">
      <c r="A268" t="str">
        <f>"264"</f>
        <v>264</v>
      </c>
      <c r="B268" t="str">
        <f t="shared" si="15"/>
        <v>201</v>
      </c>
      <c r="C268" t="str">
        <f t="shared" si="14"/>
        <v>11</v>
      </c>
      <c r="D268" t="str">
        <f>"16"</f>
        <v>16</v>
      </c>
      <c r="E268" t="str">
        <f>"201-11-16"</f>
        <v>201-11-16</v>
      </c>
      <c r="F268" t="s">
        <v>41</v>
      </c>
      <c r="G268" t="s">
        <v>42</v>
      </c>
      <c r="H268" t="s">
        <v>43</v>
      </c>
      <c r="R268">
        <v>0</v>
      </c>
      <c r="S268">
        <v>1</v>
      </c>
      <c r="T268">
        <v>0</v>
      </c>
      <c r="U268">
        <v>0</v>
      </c>
      <c r="V268">
        <v>0</v>
      </c>
      <c r="W268">
        <v>0</v>
      </c>
      <c r="X268">
        <v>1</v>
      </c>
      <c r="Y268">
        <v>1</v>
      </c>
      <c r="Z268">
        <v>0</v>
      </c>
      <c r="AA268">
        <v>1</v>
      </c>
      <c r="AB268">
        <v>1</v>
      </c>
      <c r="AC268">
        <v>0</v>
      </c>
      <c r="AD268">
        <v>1</v>
      </c>
      <c r="AE268">
        <v>0</v>
      </c>
      <c r="AF268">
        <v>0</v>
      </c>
      <c r="AG268">
        <v>1</v>
      </c>
      <c r="AH268">
        <v>0</v>
      </c>
      <c r="AI268">
        <v>1</v>
      </c>
    </row>
    <row r="269" spans="1:37" x14ac:dyDescent="0.25">
      <c r="A269" t="str">
        <f>"265"</f>
        <v>265</v>
      </c>
      <c r="B269" t="str">
        <f t="shared" si="15"/>
        <v>201</v>
      </c>
      <c r="C269" t="str">
        <f t="shared" si="14"/>
        <v>11</v>
      </c>
      <c r="D269" t="str">
        <f>"10"</f>
        <v>10</v>
      </c>
      <c r="E269" t="str">
        <f>"201-11-10"</f>
        <v>201-11-10</v>
      </c>
      <c r="F269" t="s">
        <v>41</v>
      </c>
      <c r="G269" t="s">
        <v>42</v>
      </c>
      <c r="H269" t="s">
        <v>43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1</v>
      </c>
      <c r="X269">
        <v>0</v>
      </c>
      <c r="Y269">
        <v>1</v>
      </c>
      <c r="Z269">
        <v>1</v>
      </c>
      <c r="AA269">
        <v>1</v>
      </c>
      <c r="AB269">
        <v>1</v>
      </c>
      <c r="AC269">
        <v>0</v>
      </c>
      <c r="AD269">
        <v>1</v>
      </c>
      <c r="AE269">
        <v>0</v>
      </c>
      <c r="AF269">
        <v>0</v>
      </c>
      <c r="AG269">
        <v>1</v>
      </c>
      <c r="AH269">
        <v>0</v>
      </c>
      <c r="AI269">
        <v>1</v>
      </c>
    </row>
    <row r="270" spans="1:37" x14ac:dyDescent="0.25">
      <c r="A270" t="str">
        <f>"266"</f>
        <v>266</v>
      </c>
      <c r="B270" t="str">
        <f t="shared" si="15"/>
        <v>201</v>
      </c>
      <c r="C270" t="str">
        <f t="shared" si="14"/>
        <v>11</v>
      </c>
      <c r="D270" t="str">
        <f>"6"</f>
        <v>6</v>
      </c>
      <c r="E270" t="str">
        <f>"201-11-6"</f>
        <v>201-11-6</v>
      </c>
      <c r="F270" t="s">
        <v>41</v>
      </c>
      <c r="G270" t="s">
        <v>42</v>
      </c>
      <c r="H270" t="s">
        <v>43</v>
      </c>
      <c r="R270">
        <v>1</v>
      </c>
      <c r="S270">
        <v>1</v>
      </c>
      <c r="T270">
        <v>0</v>
      </c>
      <c r="U270">
        <v>0</v>
      </c>
      <c r="V270">
        <v>1</v>
      </c>
      <c r="W270">
        <v>0</v>
      </c>
      <c r="X270">
        <v>0</v>
      </c>
      <c r="Y270">
        <v>0</v>
      </c>
      <c r="Z270">
        <v>1</v>
      </c>
      <c r="AA270">
        <v>0</v>
      </c>
      <c r="AB270">
        <v>0</v>
      </c>
      <c r="AC270">
        <v>0</v>
      </c>
      <c r="AD270">
        <v>0</v>
      </c>
      <c r="AE270">
        <v>1</v>
      </c>
      <c r="AF270">
        <v>0</v>
      </c>
      <c r="AG270">
        <v>1</v>
      </c>
      <c r="AH270">
        <v>1</v>
      </c>
      <c r="AI270">
        <v>0</v>
      </c>
    </row>
    <row r="271" spans="1:37" x14ac:dyDescent="0.25">
      <c r="A271" t="str">
        <f>"267"</f>
        <v>267</v>
      </c>
      <c r="B271" t="str">
        <f t="shared" si="15"/>
        <v>201</v>
      </c>
      <c r="C271" t="str">
        <f t="shared" si="14"/>
        <v>11</v>
      </c>
      <c r="D271" t="str">
        <f>"3"</f>
        <v>3</v>
      </c>
      <c r="E271" t="str">
        <f>"201-11-3"</f>
        <v>201-11-3</v>
      </c>
      <c r="F271" t="s">
        <v>41</v>
      </c>
      <c r="G271" t="s">
        <v>42</v>
      </c>
      <c r="H271" t="s">
        <v>43</v>
      </c>
      <c r="R271">
        <v>1</v>
      </c>
      <c r="S271">
        <v>0</v>
      </c>
      <c r="T271">
        <v>0</v>
      </c>
      <c r="U271">
        <v>0</v>
      </c>
      <c r="V271">
        <v>0</v>
      </c>
      <c r="W271">
        <v>1</v>
      </c>
      <c r="X271">
        <v>0</v>
      </c>
      <c r="Y271">
        <v>0</v>
      </c>
      <c r="Z271">
        <v>1</v>
      </c>
      <c r="AA271">
        <v>1</v>
      </c>
      <c r="AB271">
        <v>1</v>
      </c>
      <c r="AC271">
        <v>0</v>
      </c>
      <c r="AD271">
        <v>1</v>
      </c>
      <c r="AE271">
        <v>0</v>
      </c>
      <c r="AF271">
        <v>0</v>
      </c>
      <c r="AG271">
        <v>1</v>
      </c>
      <c r="AH271">
        <v>1</v>
      </c>
      <c r="AI271">
        <v>0</v>
      </c>
    </row>
    <row r="272" spans="1:37" x14ac:dyDescent="0.25">
      <c r="A272" t="str">
        <f>"268"</f>
        <v>268</v>
      </c>
      <c r="B272" t="str">
        <f t="shared" si="15"/>
        <v>201</v>
      </c>
      <c r="C272" t="str">
        <f t="shared" si="14"/>
        <v>11</v>
      </c>
      <c r="D272" t="str">
        <f>"20"</f>
        <v>20</v>
      </c>
      <c r="E272" t="str">
        <f>"201-11-20"</f>
        <v>201-11-20</v>
      </c>
      <c r="F272" t="s">
        <v>41</v>
      </c>
      <c r="G272" t="s">
        <v>44</v>
      </c>
      <c r="H272" t="s">
        <v>45</v>
      </c>
      <c r="I272">
        <v>1</v>
      </c>
      <c r="J272">
        <v>0</v>
      </c>
      <c r="K272">
        <v>1</v>
      </c>
      <c r="L272">
        <v>0</v>
      </c>
      <c r="M272">
        <v>1</v>
      </c>
      <c r="N272">
        <v>0</v>
      </c>
      <c r="O272">
        <v>1</v>
      </c>
      <c r="P272">
        <v>0</v>
      </c>
      <c r="Q272">
        <v>1</v>
      </c>
      <c r="AF272">
        <v>0</v>
      </c>
      <c r="AG272">
        <v>1</v>
      </c>
      <c r="AH272">
        <v>0</v>
      </c>
      <c r="AI272">
        <v>1</v>
      </c>
      <c r="AJ272">
        <v>1</v>
      </c>
      <c r="AK272">
        <v>0</v>
      </c>
    </row>
    <row r="273" spans="1:35" x14ac:dyDescent="0.25">
      <c r="A273" t="str">
        <f>"269"</f>
        <v>269</v>
      </c>
      <c r="B273" t="str">
        <f t="shared" si="15"/>
        <v>201</v>
      </c>
      <c r="C273" t="str">
        <f t="shared" si="14"/>
        <v>11</v>
      </c>
      <c r="D273" t="str">
        <f>"19"</f>
        <v>19</v>
      </c>
      <c r="E273" t="str">
        <f>"201-11-19"</f>
        <v>201-11-19</v>
      </c>
      <c r="F273" t="s">
        <v>41</v>
      </c>
      <c r="G273" t="s">
        <v>42</v>
      </c>
      <c r="H273" t="s">
        <v>43</v>
      </c>
      <c r="R273">
        <v>1</v>
      </c>
      <c r="S273">
        <v>0</v>
      </c>
      <c r="T273">
        <v>0</v>
      </c>
      <c r="U273">
        <v>1</v>
      </c>
      <c r="V273">
        <v>0</v>
      </c>
      <c r="W273">
        <v>1</v>
      </c>
      <c r="X273">
        <v>0</v>
      </c>
      <c r="Y273">
        <v>1</v>
      </c>
      <c r="Z273">
        <v>0</v>
      </c>
      <c r="AA273">
        <v>0</v>
      </c>
      <c r="AB273">
        <v>1</v>
      </c>
      <c r="AC273">
        <v>0</v>
      </c>
      <c r="AD273">
        <v>0</v>
      </c>
      <c r="AE273">
        <v>1</v>
      </c>
      <c r="AF273">
        <v>0</v>
      </c>
      <c r="AG273">
        <v>1</v>
      </c>
      <c r="AH273">
        <v>0</v>
      </c>
      <c r="AI273">
        <v>1</v>
      </c>
    </row>
    <row r="274" spans="1:35" x14ac:dyDescent="0.25">
      <c r="A274" t="str">
        <f>"270"</f>
        <v>270</v>
      </c>
      <c r="B274" t="str">
        <f t="shared" si="15"/>
        <v>201</v>
      </c>
      <c r="C274" t="str">
        <f t="shared" si="14"/>
        <v>11</v>
      </c>
      <c r="D274" t="str">
        <f>"18"</f>
        <v>18</v>
      </c>
      <c r="E274" t="str">
        <f>"201-11-18"</f>
        <v>201-11-18</v>
      </c>
      <c r="F274" t="s">
        <v>41</v>
      </c>
      <c r="G274" t="s">
        <v>42</v>
      </c>
      <c r="H274" t="s">
        <v>43</v>
      </c>
      <c r="R274">
        <v>0</v>
      </c>
      <c r="S274">
        <v>1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1</v>
      </c>
      <c r="AH274">
        <v>1</v>
      </c>
      <c r="AI274">
        <v>0</v>
      </c>
    </row>
    <row r="275" spans="1:35" x14ac:dyDescent="0.25">
      <c r="A275" t="str">
        <f>"271"</f>
        <v>271</v>
      </c>
      <c r="B275" t="str">
        <f t="shared" si="15"/>
        <v>201</v>
      </c>
      <c r="C275" t="str">
        <f t="shared" si="14"/>
        <v>11</v>
      </c>
      <c r="D275" t="str">
        <f>"11"</f>
        <v>11</v>
      </c>
      <c r="E275" t="str">
        <f>"201-11-11"</f>
        <v>201-11-11</v>
      </c>
      <c r="F275" t="s">
        <v>41</v>
      </c>
      <c r="G275" t="s">
        <v>42</v>
      </c>
      <c r="H275" t="s">
        <v>43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1</v>
      </c>
      <c r="X275">
        <v>0</v>
      </c>
      <c r="Y275">
        <v>1</v>
      </c>
      <c r="Z275">
        <v>1</v>
      </c>
      <c r="AA275">
        <v>1</v>
      </c>
      <c r="AB275">
        <v>1</v>
      </c>
      <c r="AC275">
        <v>0</v>
      </c>
      <c r="AD275">
        <v>1</v>
      </c>
      <c r="AE275">
        <v>0</v>
      </c>
      <c r="AF275">
        <v>0</v>
      </c>
      <c r="AG275">
        <v>1</v>
      </c>
      <c r="AH275">
        <v>0</v>
      </c>
      <c r="AI275">
        <v>1</v>
      </c>
    </row>
    <row r="276" spans="1:35" x14ac:dyDescent="0.25">
      <c r="A276" t="str">
        <f>"272"</f>
        <v>272</v>
      </c>
      <c r="B276" t="str">
        <f t="shared" si="15"/>
        <v>201</v>
      </c>
      <c r="C276" t="str">
        <f t="shared" si="14"/>
        <v>11</v>
      </c>
      <c r="D276" t="str">
        <f>"7"</f>
        <v>7</v>
      </c>
      <c r="E276" t="str">
        <f>"201-11-7"</f>
        <v>201-11-7</v>
      </c>
      <c r="F276" t="s">
        <v>41</v>
      </c>
      <c r="G276" t="s">
        <v>42</v>
      </c>
      <c r="H276" t="s">
        <v>43</v>
      </c>
      <c r="R276">
        <v>0</v>
      </c>
      <c r="S276">
        <v>1</v>
      </c>
      <c r="T276">
        <v>0</v>
      </c>
      <c r="U276">
        <v>1</v>
      </c>
      <c r="V276">
        <v>1</v>
      </c>
      <c r="W276">
        <v>0</v>
      </c>
      <c r="X276">
        <v>1</v>
      </c>
      <c r="Y276">
        <v>0</v>
      </c>
      <c r="Z276">
        <v>0</v>
      </c>
      <c r="AA276">
        <v>0</v>
      </c>
      <c r="AB276">
        <v>1</v>
      </c>
      <c r="AC276">
        <v>0</v>
      </c>
      <c r="AD276">
        <v>0</v>
      </c>
      <c r="AE276">
        <v>1</v>
      </c>
      <c r="AF276">
        <v>0</v>
      </c>
      <c r="AG276">
        <v>1</v>
      </c>
      <c r="AH276">
        <v>1</v>
      </c>
      <c r="AI276">
        <v>0</v>
      </c>
    </row>
    <row r="277" spans="1:35" x14ac:dyDescent="0.25">
      <c r="A277" t="str">
        <f>"273"</f>
        <v>273</v>
      </c>
      <c r="B277" t="str">
        <f t="shared" si="15"/>
        <v>201</v>
      </c>
      <c r="C277" t="str">
        <f t="shared" si="14"/>
        <v>11</v>
      </c>
      <c r="D277" t="str">
        <f>"12"</f>
        <v>12</v>
      </c>
      <c r="E277" t="str">
        <f>"201-11-12"</f>
        <v>201-11-12</v>
      </c>
      <c r="F277" t="s">
        <v>41</v>
      </c>
      <c r="G277" t="s">
        <v>42</v>
      </c>
      <c r="H277" t="s">
        <v>43</v>
      </c>
      <c r="R277">
        <v>1</v>
      </c>
      <c r="S277">
        <v>0</v>
      </c>
      <c r="T277">
        <v>0</v>
      </c>
      <c r="U277">
        <v>0</v>
      </c>
      <c r="V277">
        <v>0</v>
      </c>
      <c r="W277">
        <v>1</v>
      </c>
      <c r="X277">
        <v>0</v>
      </c>
      <c r="Y277">
        <v>1</v>
      </c>
      <c r="Z277">
        <v>1</v>
      </c>
      <c r="AA277">
        <v>0</v>
      </c>
      <c r="AB277">
        <v>1</v>
      </c>
      <c r="AC277">
        <v>1</v>
      </c>
      <c r="AD277">
        <v>0</v>
      </c>
      <c r="AE277">
        <v>0</v>
      </c>
      <c r="AF277">
        <v>0</v>
      </c>
      <c r="AG277">
        <v>1</v>
      </c>
      <c r="AH277">
        <v>1</v>
      </c>
      <c r="AI277">
        <v>0</v>
      </c>
    </row>
    <row r="278" spans="1:35" x14ac:dyDescent="0.25">
      <c r="A278" t="str">
        <f>"274"</f>
        <v>274</v>
      </c>
      <c r="B278" t="str">
        <f t="shared" si="15"/>
        <v>201</v>
      </c>
      <c r="C278" t="str">
        <f t="shared" si="14"/>
        <v>11</v>
      </c>
      <c r="D278" t="str">
        <f>"14"</f>
        <v>14</v>
      </c>
      <c r="E278" t="str">
        <f>"201-11-14"</f>
        <v>201-11-14</v>
      </c>
      <c r="F278" t="s">
        <v>41</v>
      </c>
      <c r="G278" t="s">
        <v>42</v>
      </c>
      <c r="H278" t="s">
        <v>43</v>
      </c>
      <c r="R278">
        <v>0</v>
      </c>
      <c r="S278">
        <v>0</v>
      </c>
      <c r="T278">
        <v>1</v>
      </c>
      <c r="U278">
        <v>0</v>
      </c>
      <c r="V278">
        <v>0</v>
      </c>
      <c r="W278">
        <v>1</v>
      </c>
      <c r="X278">
        <v>0</v>
      </c>
      <c r="Y278">
        <v>1</v>
      </c>
      <c r="Z278">
        <v>0</v>
      </c>
      <c r="AA278">
        <v>1</v>
      </c>
      <c r="AB278">
        <v>1</v>
      </c>
      <c r="AC278">
        <v>1</v>
      </c>
      <c r="AD278">
        <v>0</v>
      </c>
      <c r="AE278">
        <v>0</v>
      </c>
      <c r="AF278">
        <v>0</v>
      </c>
      <c r="AG278">
        <v>1</v>
      </c>
      <c r="AH278">
        <v>0</v>
      </c>
      <c r="AI278">
        <v>1</v>
      </c>
    </row>
    <row r="279" spans="1:35" x14ac:dyDescent="0.25">
      <c r="A279" t="str">
        <f>"275"</f>
        <v>275</v>
      </c>
      <c r="B279" t="str">
        <f t="shared" si="15"/>
        <v>201</v>
      </c>
      <c r="C279" t="str">
        <f t="shared" si="14"/>
        <v>11</v>
      </c>
      <c r="D279" t="str">
        <f>"17"</f>
        <v>17</v>
      </c>
      <c r="E279" t="str">
        <f>"201-11-17"</f>
        <v>201-11-17</v>
      </c>
      <c r="F279" t="s">
        <v>41</v>
      </c>
      <c r="G279" t="s">
        <v>42</v>
      </c>
      <c r="H279" t="s">
        <v>43</v>
      </c>
      <c r="R279">
        <v>0</v>
      </c>
      <c r="S279">
        <v>0</v>
      </c>
      <c r="T279">
        <v>0</v>
      </c>
      <c r="U279">
        <v>1</v>
      </c>
      <c r="V279">
        <v>1</v>
      </c>
      <c r="W279">
        <v>0</v>
      </c>
      <c r="X279">
        <v>1</v>
      </c>
      <c r="Y279">
        <v>1</v>
      </c>
      <c r="Z279">
        <v>0</v>
      </c>
      <c r="AA279">
        <v>0</v>
      </c>
      <c r="AB279">
        <v>1</v>
      </c>
      <c r="AC279">
        <v>0</v>
      </c>
      <c r="AD279">
        <v>0</v>
      </c>
      <c r="AE279">
        <v>1</v>
      </c>
      <c r="AF279">
        <v>0</v>
      </c>
      <c r="AG279">
        <v>1</v>
      </c>
      <c r="AH279">
        <v>0</v>
      </c>
      <c r="AI279">
        <v>1</v>
      </c>
    </row>
    <row r="280" spans="1:35" x14ac:dyDescent="0.25">
      <c r="A280" t="str">
        <f>"276"</f>
        <v>276</v>
      </c>
      <c r="B280" t="str">
        <f t="shared" si="15"/>
        <v>201</v>
      </c>
      <c r="C280" t="str">
        <f t="shared" ref="C280:C304" si="16">"12"</f>
        <v>12</v>
      </c>
      <c r="D280" t="str">
        <f>"22"</f>
        <v>22</v>
      </c>
      <c r="E280" t="str">
        <f>"201-12-22"</f>
        <v>201-12-22</v>
      </c>
      <c r="F280" t="s">
        <v>41</v>
      </c>
      <c r="G280" t="s">
        <v>42</v>
      </c>
      <c r="H280" t="s">
        <v>43</v>
      </c>
      <c r="R280">
        <v>0</v>
      </c>
      <c r="S280">
        <v>0</v>
      </c>
      <c r="T280">
        <v>1</v>
      </c>
      <c r="U280">
        <v>0</v>
      </c>
      <c r="V280">
        <v>1</v>
      </c>
      <c r="W280">
        <v>1</v>
      </c>
      <c r="X280">
        <v>0</v>
      </c>
      <c r="Y280">
        <v>0</v>
      </c>
      <c r="Z280">
        <v>1</v>
      </c>
      <c r="AA280">
        <v>0</v>
      </c>
      <c r="AB280">
        <v>1</v>
      </c>
      <c r="AC280">
        <v>1</v>
      </c>
      <c r="AD280">
        <v>0</v>
      </c>
      <c r="AE280">
        <v>0</v>
      </c>
      <c r="AF280">
        <v>0</v>
      </c>
      <c r="AG280">
        <v>1</v>
      </c>
      <c r="AH280">
        <v>1</v>
      </c>
      <c r="AI280">
        <v>0</v>
      </c>
    </row>
    <row r="281" spans="1:35" x14ac:dyDescent="0.25">
      <c r="A281" t="str">
        <f>"277"</f>
        <v>277</v>
      </c>
      <c r="B281" t="str">
        <f t="shared" si="15"/>
        <v>201</v>
      </c>
      <c r="C281" t="str">
        <f t="shared" si="16"/>
        <v>12</v>
      </c>
      <c r="D281" t="str">
        <f>"21"</f>
        <v>21</v>
      </c>
      <c r="E281" t="str">
        <f>"201-12-21"</f>
        <v>201-12-21</v>
      </c>
      <c r="F281" t="s">
        <v>41</v>
      </c>
      <c r="G281" t="s">
        <v>42</v>
      </c>
      <c r="H281" t="s">
        <v>43</v>
      </c>
      <c r="R281">
        <v>0</v>
      </c>
      <c r="S281">
        <v>0</v>
      </c>
      <c r="T281">
        <v>1</v>
      </c>
      <c r="U281">
        <v>0</v>
      </c>
      <c r="V281">
        <v>1</v>
      </c>
      <c r="W281">
        <v>1</v>
      </c>
      <c r="X281">
        <v>0</v>
      </c>
      <c r="Y281">
        <v>0</v>
      </c>
      <c r="Z281">
        <v>1</v>
      </c>
      <c r="AA281">
        <v>0</v>
      </c>
      <c r="AB281">
        <v>1</v>
      </c>
      <c r="AC281">
        <v>1</v>
      </c>
      <c r="AD281">
        <v>0</v>
      </c>
      <c r="AE281">
        <v>0</v>
      </c>
      <c r="AF281">
        <v>0</v>
      </c>
      <c r="AG281">
        <v>1</v>
      </c>
      <c r="AH281">
        <v>1</v>
      </c>
      <c r="AI281">
        <v>0</v>
      </c>
    </row>
    <row r="282" spans="1:35" x14ac:dyDescent="0.25">
      <c r="A282" t="str">
        <f>"278"</f>
        <v>278</v>
      </c>
      <c r="B282" t="str">
        <f t="shared" si="15"/>
        <v>201</v>
      </c>
      <c r="C282" t="str">
        <f t="shared" si="16"/>
        <v>12</v>
      </c>
      <c r="D282" t="str">
        <f>"14"</f>
        <v>14</v>
      </c>
      <c r="E282" t="str">
        <f>"201-12-14"</f>
        <v>201-12-14</v>
      </c>
      <c r="F282" t="s">
        <v>41</v>
      </c>
      <c r="G282" t="s">
        <v>42</v>
      </c>
      <c r="H282" t="s">
        <v>43</v>
      </c>
      <c r="R282">
        <v>0</v>
      </c>
      <c r="S282">
        <v>0</v>
      </c>
      <c r="T282">
        <v>1</v>
      </c>
      <c r="U282">
        <v>0</v>
      </c>
      <c r="V282">
        <v>0</v>
      </c>
      <c r="W282">
        <v>1</v>
      </c>
      <c r="X282">
        <v>0</v>
      </c>
      <c r="Y282">
        <v>1</v>
      </c>
      <c r="Z282">
        <v>1</v>
      </c>
      <c r="AA282">
        <v>0</v>
      </c>
      <c r="AB282">
        <v>1</v>
      </c>
      <c r="AC282">
        <v>1</v>
      </c>
      <c r="AD282">
        <v>0</v>
      </c>
      <c r="AE282">
        <v>0</v>
      </c>
      <c r="AF282">
        <v>1</v>
      </c>
      <c r="AG282">
        <v>0</v>
      </c>
      <c r="AH282">
        <v>1</v>
      </c>
      <c r="AI282">
        <v>0</v>
      </c>
    </row>
    <row r="283" spans="1:35" x14ac:dyDescent="0.25">
      <c r="A283" t="str">
        <f>"279"</f>
        <v>279</v>
      </c>
      <c r="B283" t="str">
        <f t="shared" si="15"/>
        <v>201</v>
      </c>
      <c r="C283" t="str">
        <f t="shared" si="16"/>
        <v>12</v>
      </c>
      <c r="D283" t="str">
        <f>"13"</f>
        <v>13</v>
      </c>
      <c r="E283" t="str">
        <f>"201-12-13"</f>
        <v>201-12-13</v>
      </c>
      <c r="F283" t="s">
        <v>41</v>
      </c>
      <c r="G283" t="s">
        <v>42</v>
      </c>
      <c r="H283" t="s">
        <v>43</v>
      </c>
      <c r="R283">
        <v>1</v>
      </c>
      <c r="S283">
        <v>0</v>
      </c>
      <c r="T283">
        <v>0</v>
      </c>
      <c r="U283">
        <v>0</v>
      </c>
      <c r="V283">
        <v>0</v>
      </c>
      <c r="W283">
        <v>1</v>
      </c>
      <c r="X283">
        <v>0</v>
      </c>
      <c r="Y283">
        <v>1</v>
      </c>
      <c r="Z283">
        <v>1</v>
      </c>
      <c r="AA283">
        <v>0</v>
      </c>
      <c r="AB283">
        <v>0</v>
      </c>
      <c r="AC283">
        <v>1</v>
      </c>
      <c r="AD283">
        <v>1</v>
      </c>
      <c r="AE283">
        <v>0</v>
      </c>
      <c r="AF283">
        <v>0</v>
      </c>
      <c r="AG283">
        <v>1</v>
      </c>
      <c r="AH283">
        <v>1</v>
      </c>
      <c r="AI283">
        <v>0</v>
      </c>
    </row>
    <row r="284" spans="1:35" x14ac:dyDescent="0.25">
      <c r="A284" t="str">
        <f>"280"</f>
        <v>280</v>
      </c>
      <c r="B284" t="str">
        <f t="shared" si="15"/>
        <v>201</v>
      </c>
      <c r="C284" t="str">
        <f t="shared" si="16"/>
        <v>12</v>
      </c>
      <c r="D284" t="str">
        <f>"9"</f>
        <v>9</v>
      </c>
      <c r="E284" t="str">
        <f>"201-12-9"</f>
        <v>201-12-9</v>
      </c>
      <c r="F284" t="s">
        <v>41</v>
      </c>
      <c r="G284" t="s">
        <v>42</v>
      </c>
      <c r="H284" t="s">
        <v>43</v>
      </c>
      <c r="R284">
        <v>0</v>
      </c>
      <c r="S284">
        <v>0</v>
      </c>
      <c r="T284">
        <v>0</v>
      </c>
      <c r="U284">
        <v>0</v>
      </c>
      <c r="V284">
        <v>1</v>
      </c>
      <c r="W284">
        <v>1</v>
      </c>
      <c r="X284">
        <v>0</v>
      </c>
      <c r="Y284">
        <v>1</v>
      </c>
      <c r="Z284">
        <v>1</v>
      </c>
      <c r="AA284">
        <v>0</v>
      </c>
      <c r="AB284">
        <v>1</v>
      </c>
      <c r="AC284">
        <v>1</v>
      </c>
      <c r="AD284">
        <v>0</v>
      </c>
      <c r="AE284">
        <v>0</v>
      </c>
      <c r="AF284">
        <v>0</v>
      </c>
      <c r="AG284">
        <v>1</v>
      </c>
      <c r="AH284">
        <v>0</v>
      </c>
      <c r="AI284">
        <v>1</v>
      </c>
    </row>
    <row r="285" spans="1:35" x14ac:dyDescent="0.25">
      <c r="A285" t="str">
        <f>"281"</f>
        <v>281</v>
      </c>
      <c r="B285" t="str">
        <f t="shared" si="15"/>
        <v>201</v>
      </c>
      <c r="C285" t="str">
        <f t="shared" si="16"/>
        <v>12</v>
      </c>
      <c r="D285" t="str">
        <f>"5"</f>
        <v>5</v>
      </c>
      <c r="E285" t="str">
        <f>"201-12-5"</f>
        <v>201-12-5</v>
      </c>
      <c r="F285" t="s">
        <v>41</v>
      </c>
      <c r="G285" t="s">
        <v>42</v>
      </c>
      <c r="H285" t="s">
        <v>43</v>
      </c>
      <c r="R285">
        <v>0</v>
      </c>
      <c r="S285">
        <v>0</v>
      </c>
      <c r="T285">
        <v>0</v>
      </c>
      <c r="U285">
        <v>1</v>
      </c>
      <c r="V285">
        <v>0</v>
      </c>
      <c r="W285">
        <v>1</v>
      </c>
      <c r="X285">
        <v>0</v>
      </c>
      <c r="Y285">
        <v>1</v>
      </c>
      <c r="Z285">
        <v>1</v>
      </c>
      <c r="AA285">
        <v>0</v>
      </c>
      <c r="AB285">
        <v>1</v>
      </c>
      <c r="AC285">
        <v>1</v>
      </c>
      <c r="AD285">
        <v>0</v>
      </c>
      <c r="AE285">
        <v>0</v>
      </c>
      <c r="AF285">
        <v>1</v>
      </c>
      <c r="AG285">
        <v>0</v>
      </c>
      <c r="AH285">
        <v>0</v>
      </c>
      <c r="AI285">
        <v>1</v>
      </c>
    </row>
    <row r="286" spans="1:35" x14ac:dyDescent="0.25">
      <c r="A286" t="str">
        <f>"282"</f>
        <v>282</v>
      </c>
      <c r="B286" t="str">
        <f t="shared" si="15"/>
        <v>201</v>
      </c>
      <c r="C286" t="str">
        <f t="shared" si="16"/>
        <v>12</v>
      </c>
      <c r="D286" t="str">
        <f>"2"</f>
        <v>2</v>
      </c>
      <c r="E286" t="str">
        <f>"201-12-2"</f>
        <v>201-12-2</v>
      </c>
      <c r="F286" t="s">
        <v>41</v>
      </c>
      <c r="G286" t="s">
        <v>42</v>
      </c>
      <c r="H286" t="s">
        <v>43</v>
      </c>
      <c r="R286">
        <v>0</v>
      </c>
      <c r="S286">
        <v>0</v>
      </c>
      <c r="T286">
        <v>1</v>
      </c>
      <c r="U286">
        <v>0</v>
      </c>
      <c r="V286">
        <v>1</v>
      </c>
      <c r="W286">
        <v>1</v>
      </c>
      <c r="X286">
        <v>0</v>
      </c>
      <c r="Y286">
        <v>0</v>
      </c>
      <c r="Z286">
        <v>1</v>
      </c>
      <c r="AA286">
        <v>0</v>
      </c>
      <c r="AB286">
        <v>1</v>
      </c>
      <c r="AC286">
        <v>1</v>
      </c>
      <c r="AD286">
        <v>0</v>
      </c>
      <c r="AE286">
        <v>0</v>
      </c>
      <c r="AF286">
        <v>0</v>
      </c>
      <c r="AG286">
        <v>1</v>
      </c>
      <c r="AH286">
        <v>1</v>
      </c>
      <c r="AI286">
        <v>0</v>
      </c>
    </row>
    <row r="287" spans="1:35" x14ac:dyDescent="0.25">
      <c r="A287" t="str">
        <f>"283"</f>
        <v>283</v>
      </c>
      <c r="B287" t="str">
        <f t="shared" si="15"/>
        <v>201</v>
      </c>
      <c r="C287" t="str">
        <f t="shared" si="16"/>
        <v>12</v>
      </c>
      <c r="D287" t="str">
        <f>"24"</f>
        <v>24</v>
      </c>
      <c r="E287" t="str">
        <f>"201-12-24"</f>
        <v>201-12-24</v>
      </c>
      <c r="F287" t="s">
        <v>41</v>
      </c>
      <c r="G287" t="s">
        <v>42</v>
      </c>
      <c r="H287" t="s">
        <v>43</v>
      </c>
      <c r="R287">
        <v>0</v>
      </c>
      <c r="S287">
        <v>1</v>
      </c>
      <c r="T287">
        <v>0</v>
      </c>
      <c r="U287">
        <v>0</v>
      </c>
      <c r="V287">
        <v>1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1</v>
      </c>
      <c r="AC287">
        <v>0</v>
      </c>
      <c r="AD287">
        <v>0</v>
      </c>
      <c r="AE287">
        <v>1</v>
      </c>
      <c r="AF287">
        <v>0</v>
      </c>
      <c r="AG287">
        <v>1</v>
      </c>
      <c r="AH287">
        <v>0</v>
      </c>
      <c r="AI287">
        <v>1</v>
      </c>
    </row>
    <row r="288" spans="1:35" x14ac:dyDescent="0.25">
      <c r="A288" t="str">
        <f>"284"</f>
        <v>284</v>
      </c>
      <c r="B288" t="str">
        <f t="shared" si="15"/>
        <v>201</v>
      </c>
      <c r="C288" t="str">
        <f t="shared" si="16"/>
        <v>12</v>
      </c>
      <c r="D288" t="str">
        <f>"23"</f>
        <v>23</v>
      </c>
      <c r="E288" t="str">
        <f>"201-12-23"</f>
        <v>201-12-23</v>
      </c>
      <c r="F288" t="s">
        <v>41</v>
      </c>
      <c r="G288" t="s">
        <v>42</v>
      </c>
      <c r="H288" t="s">
        <v>43</v>
      </c>
      <c r="R288">
        <v>0</v>
      </c>
      <c r="S288">
        <v>1</v>
      </c>
      <c r="T288">
        <v>1</v>
      </c>
      <c r="U288">
        <v>0</v>
      </c>
      <c r="V288">
        <v>1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1</v>
      </c>
      <c r="AF288">
        <v>0</v>
      </c>
      <c r="AG288">
        <v>1</v>
      </c>
      <c r="AH288">
        <v>0</v>
      </c>
      <c r="AI288">
        <v>1</v>
      </c>
    </row>
    <row r="289" spans="1:37" x14ac:dyDescent="0.25">
      <c r="A289" t="str">
        <f>"285"</f>
        <v>285</v>
      </c>
      <c r="B289" t="str">
        <f t="shared" si="15"/>
        <v>201</v>
      </c>
      <c r="C289" t="str">
        <f t="shared" si="16"/>
        <v>12</v>
      </c>
      <c r="D289" t="str">
        <f>"16"</f>
        <v>16</v>
      </c>
      <c r="E289" t="str">
        <f>"201-12-16"</f>
        <v>201-12-16</v>
      </c>
      <c r="F289" t="s">
        <v>41</v>
      </c>
      <c r="G289" t="s">
        <v>42</v>
      </c>
      <c r="H289" t="s">
        <v>43</v>
      </c>
      <c r="R289">
        <v>0</v>
      </c>
      <c r="S289">
        <v>1</v>
      </c>
      <c r="T289">
        <v>0</v>
      </c>
      <c r="U289">
        <v>0</v>
      </c>
      <c r="V289">
        <v>1</v>
      </c>
      <c r="W289">
        <v>0</v>
      </c>
      <c r="X289">
        <v>1</v>
      </c>
      <c r="Y289">
        <v>0</v>
      </c>
      <c r="Z289">
        <v>1</v>
      </c>
      <c r="AA289">
        <v>0</v>
      </c>
      <c r="AB289">
        <v>0</v>
      </c>
      <c r="AC289">
        <v>1</v>
      </c>
      <c r="AD289">
        <v>0</v>
      </c>
      <c r="AE289">
        <v>1</v>
      </c>
      <c r="AF289">
        <v>0</v>
      </c>
      <c r="AG289">
        <v>1</v>
      </c>
      <c r="AH289">
        <v>0</v>
      </c>
      <c r="AI289">
        <v>1</v>
      </c>
    </row>
    <row r="290" spans="1:37" x14ac:dyDescent="0.25">
      <c r="A290" t="str">
        <f>"286"</f>
        <v>286</v>
      </c>
      <c r="B290" t="str">
        <f t="shared" si="15"/>
        <v>201</v>
      </c>
      <c r="C290" t="str">
        <f t="shared" si="16"/>
        <v>12</v>
      </c>
      <c r="D290" t="str">
        <f>"15"</f>
        <v>15</v>
      </c>
      <c r="E290" t="str">
        <f>"201-12-15"</f>
        <v>201-12-15</v>
      </c>
      <c r="F290" t="s">
        <v>41</v>
      </c>
      <c r="G290" t="s">
        <v>42</v>
      </c>
      <c r="H290" t="s">
        <v>43</v>
      </c>
      <c r="R290">
        <v>1</v>
      </c>
      <c r="S290">
        <v>0</v>
      </c>
      <c r="T290">
        <v>0</v>
      </c>
      <c r="U290">
        <v>0</v>
      </c>
      <c r="V290">
        <v>0</v>
      </c>
      <c r="W290">
        <v>1</v>
      </c>
      <c r="X290">
        <v>0</v>
      </c>
      <c r="Y290">
        <v>1</v>
      </c>
      <c r="Z290">
        <v>0</v>
      </c>
      <c r="AA290">
        <v>1</v>
      </c>
      <c r="AB290">
        <v>1</v>
      </c>
      <c r="AC290">
        <v>1</v>
      </c>
      <c r="AD290">
        <v>0</v>
      </c>
      <c r="AE290">
        <v>0</v>
      </c>
      <c r="AF290">
        <v>1</v>
      </c>
      <c r="AG290">
        <v>0</v>
      </c>
      <c r="AH290">
        <v>1</v>
      </c>
      <c r="AI290">
        <v>0</v>
      </c>
    </row>
    <row r="291" spans="1:37" x14ac:dyDescent="0.25">
      <c r="A291" t="str">
        <f>"287"</f>
        <v>287</v>
      </c>
      <c r="B291" t="str">
        <f t="shared" si="15"/>
        <v>201</v>
      </c>
      <c r="C291" t="str">
        <f t="shared" si="16"/>
        <v>12</v>
      </c>
      <c r="D291" t="str">
        <f>"10"</f>
        <v>10</v>
      </c>
      <c r="E291" t="str">
        <f>"201-12-10"</f>
        <v>201-12-10</v>
      </c>
      <c r="F291" t="s">
        <v>41</v>
      </c>
      <c r="G291" t="s">
        <v>42</v>
      </c>
      <c r="H291" t="s">
        <v>43</v>
      </c>
      <c r="R291">
        <v>0</v>
      </c>
      <c r="S291">
        <v>1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0</v>
      </c>
      <c r="AE291">
        <v>0</v>
      </c>
      <c r="AF291">
        <v>0</v>
      </c>
      <c r="AG291">
        <v>1</v>
      </c>
      <c r="AH291">
        <v>1</v>
      </c>
      <c r="AI291">
        <v>0</v>
      </c>
    </row>
    <row r="292" spans="1:37" x14ac:dyDescent="0.25">
      <c r="A292" t="str">
        <f>"288"</f>
        <v>288</v>
      </c>
      <c r="B292" t="str">
        <f t="shared" si="15"/>
        <v>201</v>
      </c>
      <c r="C292" t="str">
        <f t="shared" si="16"/>
        <v>12</v>
      </c>
      <c r="D292" t="str">
        <f>"6"</f>
        <v>6</v>
      </c>
      <c r="E292" t="str">
        <f>"201-12-6"</f>
        <v>201-12-6</v>
      </c>
      <c r="F292" t="s">
        <v>41</v>
      </c>
      <c r="G292" t="s">
        <v>42</v>
      </c>
      <c r="H292" t="s">
        <v>43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1</v>
      </c>
      <c r="X292">
        <v>0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0</v>
      </c>
      <c r="AE292">
        <v>0</v>
      </c>
      <c r="AF292">
        <v>1</v>
      </c>
      <c r="AG292">
        <v>0</v>
      </c>
      <c r="AH292">
        <v>1</v>
      </c>
      <c r="AI292">
        <v>0</v>
      </c>
    </row>
    <row r="293" spans="1:37" x14ac:dyDescent="0.25">
      <c r="A293" t="str">
        <f>"289"</f>
        <v>289</v>
      </c>
      <c r="B293" t="str">
        <f t="shared" si="15"/>
        <v>201</v>
      </c>
      <c r="C293" t="str">
        <f t="shared" si="16"/>
        <v>12</v>
      </c>
      <c r="D293" t="str">
        <f>"1"</f>
        <v>1</v>
      </c>
      <c r="E293" t="str">
        <f>"201-12-1"</f>
        <v>201-12-1</v>
      </c>
      <c r="F293" t="s">
        <v>41</v>
      </c>
      <c r="G293" t="s">
        <v>44</v>
      </c>
      <c r="H293" t="s">
        <v>45</v>
      </c>
      <c r="I293">
        <v>0</v>
      </c>
      <c r="J293">
        <v>0</v>
      </c>
      <c r="K293">
        <v>1</v>
      </c>
      <c r="L293">
        <v>0</v>
      </c>
      <c r="M293">
        <v>1</v>
      </c>
      <c r="N293">
        <v>1</v>
      </c>
      <c r="O293">
        <v>1</v>
      </c>
      <c r="P293">
        <v>1</v>
      </c>
      <c r="Q293">
        <v>0</v>
      </c>
      <c r="AF293">
        <v>0</v>
      </c>
      <c r="AG293">
        <v>1</v>
      </c>
      <c r="AH293">
        <v>1</v>
      </c>
      <c r="AI293">
        <v>0</v>
      </c>
      <c r="AJ293">
        <v>0</v>
      </c>
      <c r="AK293">
        <v>1</v>
      </c>
    </row>
    <row r="294" spans="1:37" x14ac:dyDescent="0.25">
      <c r="A294" t="str">
        <f>"290"</f>
        <v>290</v>
      </c>
      <c r="B294" t="str">
        <f t="shared" si="15"/>
        <v>201</v>
      </c>
      <c r="C294" t="str">
        <f t="shared" si="16"/>
        <v>12</v>
      </c>
      <c r="D294" t="str">
        <f>"25"</f>
        <v>25</v>
      </c>
      <c r="E294" t="str">
        <f>"201-12-25"</f>
        <v>201-12-25</v>
      </c>
      <c r="F294" t="s">
        <v>41</v>
      </c>
      <c r="G294" t="s">
        <v>42</v>
      </c>
      <c r="H294" t="s">
        <v>43</v>
      </c>
      <c r="R294">
        <v>0</v>
      </c>
      <c r="S294">
        <v>1</v>
      </c>
      <c r="T294">
        <v>1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1</v>
      </c>
      <c r="AA294">
        <v>1</v>
      </c>
      <c r="AB294">
        <v>0</v>
      </c>
      <c r="AC294">
        <v>1</v>
      </c>
      <c r="AD294">
        <v>1</v>
      </c>
      <c r="AE294">
        <v>0</v>
      </c>
      <c r="AF294">
        <v>1</v>
      </c>
      <c r="AG294">
        <v>0</v>
      </c>
      <c r="AH294">
        <v>1</v>
      </c>
      <c r="AI294">
        <v>0</v>
      </c>
    </row>
    <row r="295" spans="1:37" x14ac:dyDescent="0.25">
      <c r="A295" t="str">
        <f>"291"</f>
        <v>291</v>
      </c>
      <c r="B295" t="str">
        <f t="shared" si="15"/>
        <v>201</v>
      </c>
      <c r="C295" t="str">
        <f t="shared" si="16"/>
        <v>12</v>
      </c>
      <c r="D295" t="str">
        <f>"18"</f>
        <v>18</v>
      </c>
      <c r="E295" t="str">
        <f>"201-12-18"</f>
        <v>201-12-18</v>
      </c>
      <c r="F295" t="s">
        <v>41</v>
      </c>
      <c r="G295" t="s">
        <v>42</v>
      </c>
      <c r="H295" t="s">
        <v>43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1</v>
      </c>
      <c r="AC295">
        <v>0</v>
      </c>
      <c r="AD295">
        <v>1</v>
      </c>
      <c r="AE295">
        <v>0</v>
      </c>
      <c r="AF295">
        <v>0</v>
      </c>
      <c r="AG295">
        <v>0</v>
      </c>
      <c r="AH295">
        <v>0</v>
      </c>
      <c r="AI295">
        <v>0</v>
      </c>
    </row>
    <row r="296" spans="1:37" x14ac:dyDescent="0.25">
      <c r="A296" t="str">
        <f>"292"</f>
        <v>292</v>
      </c>
      <c r="B296" t="str">
        <f t="shared" si="15"/>
        <v>201</v>
      </c>
      <c r="C296" t="str">
        <f t="shared" si="16"/>
        <v>12</v>
      </c>
      <c r="D296" t="str">
        <f>"17"</f>
        <v>17</v>
      </c>
      <c r="E296" t="str">
        <f>"201-12-17"</f>
        <v>201-12-17</v>
      </c>
      <c r="F296" t="s">
        <v>41</v>
      </c>
      <c r="G296" t="s">
        <v>42</v>
      </c>
      <c r="H296" t="s">
        <v>43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1</v>
      </c>
      <c r="X296">
        <v>0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0</v>
      </c>
      <c r="AE296">
        <v>0</v>
      </c>
      <c r="AF296">
        <v>0</v>
      </c>
      <c r="AG296">
        <v>1</v>
      </c>
      <c r="AH296">
        <v>0</v>
      </c>
      <c r="AI296">
        <v>1</v>
      </c>
    </row>
    <row r="297" spans="1:37" x14ac:dyDescent="0.25">
      <c r="A297" t="str">
        <f>"293"</f>
        <v>293</v>
      </c>
      <c r="B297" t="str">
        <f t="shared" si="15"/>
        <v>201</v>
      </c>
      <c r="C297" t="str">
        <f t="shared" si="16"/>
        <v>12</v>
      </c>
      <c r="D297" t="str">
        <f>"11"</f>
        <v>11</v>
      </c>
      <c r="E297" t="str">
        <f>"201-12-11"</f>
        <v>201-12-11</v>
      </c>
      <c r="F297" t="s">
        <v>41</v>
      </c>
      <c r="G297" t="s">
        <v>42</v>
      </c>
      <c r="H297" t="s">
        <v>43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1</v>
      </c>
      <c r="X297">
        <v>0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0</v>
      </c>
      <c r="AE297">
        <v>0</v>
      </c>
      <c r="AF297">
        <v>1</v>
      </c>
      <c r="AG297">
        <v>0</v>
      </c>
      <c r="AH297">
        <v>1</v>
      </c>
      <c r="AI297">
        <v>0</v>
      </c>
    </row>
    <row r="298" spans="1:37" x14ac:dyDescent="0.25">
      <c r="A298" t="str">
        <f>"294"</f>
        <v>294</v>
      </c>
      <c r="B298" t="str">
        <f t="shared" si="15"/>
        <v>201</v>
      </c>
      <c r="C298" t="str">
        <f t="shared" si="16"/>
        <v>12</v>
      </c>
      <c r="D298" t="str">
        <f>"7"</f>
        <v>7</v>
      </c>
      <c r="E298" t="str">
        <f>"201-12-7"</f>
        <v>201-12-7</v>
      </c>
      <c r="F298" t="s">
        <v>41</v>
      </c>
      <c r="G298" t="s">
        <v>42</v>
      </c>
      <c r="H298" t="s">
        <v>43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1</v>
      </c>
      <c r="X298">
        <v>0</v>
      </c>
      <c r="Y298">
        <v>1</v>
      </c>
      <c r="Z298">
        <v>0</v>
      </c>
      <c r="AA298">
        <v>0</v>
      </c>
      <c r="AB298">
        <v>1</v>
      </c>
      <c r="AC298">
        <v>0</v>
      </c>
      <c r="AD298">
        <v>0</v>
      </c>
      <c r="AE298">
        <v>0</v>
      </c>
      <c r="AF298">
        <v>0</v>
      </c>
      <c r="AG298">
        <v>1</v>
      </c>
      <c r="AH298">
        <v>1</v>
      </c>
      <c r="AI298">
        <v>0</v>
      </c>
    </row>
    <row r="299" spans="1:37" x14ac:dyDescent="0.25">
      <c r="A299" t="str">
        <f>"295"</f>
        <v>295</v>
      </c>
      <c r="B299" t="str">
        <f t="shared" si="15"/>
        <v>201</v>
      </c>
      <c r="C299" t="str">
        <f t="shared" si="16"/>
        <v>12</v>
      </c>
      <c r="D299" t="str">
        <f>"3"</f>
        <v>3</v>
      </c>
      <c r="E299" t="str">
        <f>"201-12-3"</f>
        <v>201-12-3</v>
      </c>
      <c r="F299" t="s">
        <v>41</v>
      </c>
      <c r="G299" t="s">
        <v>42</v>
      </c>
      <c r="H299" t="s">
        <v>43</v>
      </c>
      <c r="R299">
        <v>1</v>
      </c>
      <c r="S299">
        <v>0</v>
      </c>
      <c r="T299">
        <v>0</v>
      </c>
      <c r="U299">
        <v>0</v>
      </c>
      <c r="V299">
        <v>1</v>
      </c>
      <c r="W299">
        <v>0</v>
      </c>
      <c r="X299">
        <v>0</v>
      </c>
      <c r="Y299">
        <v>1</v>
      </c>
      <c r="Z299">
        <v>1</v>
      </c>
      <c r="AA299">
        <v>0</v>
      </c>
      <c r="AB299">
        <v>1</v>
      </c>
      <c r="AC299">
        <v>0</v>
      </c>
      <c r="AD299">
        <v>1</v>
      </c>
      <c r="AE299">
        <v>0</v>
      </c>
      <c r="AF299">
        <v>1</v>
      </c>
      <c r="AG299">
        <v>0</v>
      </c>
      <c r="AH299">
        <v>1</v>
      </c>
      <c r="AI299">
        <v>0</v>
      </c>
    </row>
    <row r="300" spans="1:37" x14ac:dyDescent="0.25">
      <c r="A300" t="str">
        <f>"296"</f>
        <v>296</v>
      </c>
      <c r="B300" t="str">
        <f t="shared" si="15"/>
        <v>201</v>
      </c>
      <c r="C300" t="str">
        <f t="shared" si="16"/>
        <v>12</v>
      </c>
      <c r="D300" t="str">
        <f>"20"</f>
        <v>20</v>
      </c>
      <c r="E300" t="str">
        <f>"201-12-20"</f>
        <v>201-12-20</v>
      </c>
      <c r="F300" t="s">
        <v>41</v>
      </c>
      <c r="G300" t="s">
        <v>42</v>
      </c>
      <c r="H300" t="s">
        <v>43</v>
      </c>
      <c r="R300">
        <v>0</v>
      </c>
      <c r="S300">
        <v>0</v>
      </c>
      <c r="T300">
        <v>1</v>
      </c>
      <c r="U300">
        <v>0</v>
      </c>
      <c r="V300">
        <v>0</v>
      </c>
      <c r="W300">
        <v>1</v>
      </c>
      <c r="X300">
        <v>0</v>
      </c>
      <c r="Y300">
        <v>0</v>
      </c>
      <c r="Z300">
        <v>1</v>
      </c>
      <c r="AA300">
        <v>1</v>
      </c>
      <c r="AB300">
        <v>1</v>
      </c>
      <c r="AC300">
        <v>1</v>
      </c>
      <c r="AD300">
        <v>0</v>
      </c>
      <c r="AE300">
        <v>0</v>
      </c>
      <c r="AF300">
        <v>0</v>
      </c>
      <c r="AG300">
        <v>1</v>
      </c>
      <c r="AH300">
        <v>0</v>
      </c>
      <c r="AI300">
        <v>1</v>
      </c>
    </row>
    <row r="301" spans="1:37" x14ac:dyDescent="0.25">
      <c r="A301" t="str">
        <f>"297"</f>
        <v>297</v>
      </c>
      <c r="B301" t="str">
        <f t="shared" si="15"/>
        <v>201</v>
      </c>
      <c r="C301" t="str">
        <f t="shared" si="16"/>
        <v>12</v>
      </c>
      <c r="D301" t="str">
        <f>"19"</f>
        <v>19</v>
      </c>
      <c r="E301" t="str">
        <f>"201-12-19"</f>
        <v>201-12-19</v>
      </c>
      <c r="F301" t="s">
        <v>41</v>
      </c>
      <c r="G301" t="s">
        <v>42</v>
      </c>
      <c r="H301" t="s">
        <v>43</v>
      </c>
      <c r="R301">
        <v>0</v>
      </c>
      <c r="S301">
        <v>0</v>
      </c>
      <c r="T301">
        <v>1</v>
      </c>
      <c r="U301">
        <v>0</v>
      </c>
      <c r="V301">
        <v>0</v>
      </c>
      <c r="W301">
        <v>1</v>
      </c>
      <c r="X301">
        <v>0</v>
      </c>
      <c r="Y301">
        <v>0</v>
      </c>
      <c r="Z301">
        <v>1</v>
      </c>
      <c r="AA301">
        <v>1</v>
      </c>
      <c r="AB301">
        <v>1</v>
      </c>
      <c r="AC301">
        <v>1</v>
      </c>
      <c r="AD301">
        <v>0</v>
      </c>
      <c r="AE301">
        <v>0</v>
      </c>
      <c r="AF301">
        <v>0</v>
      </c>
      <c r="AG301">
        <v>1</v>
      </c>
      <c r="AH301">
        <v>0</v>
      </c>
      <c r="AI301">
        <v>1</v>
      </c>
    </row>
    <row r="302" spans="1:37" x14ac:dyDescent="0.25">
      <c r="A302" t="str">
        <f>"298"</f>
        <v>298</v>
      </c>
      <c r="B302" t="str">
        <f t="shared" si="15"/>
        <v>201</v>
      </c>
      <c r="C302" t="str">
        <f t="shared" si="16"/>
        <v>12</v>
      </c>
      <c r="D302" t="str">
        <f>"12"</f>
        <v>12</v>
      </c>
      <c r="E302" t="str">
        <f>"201-12-12"</f>
        <v>201-12-12</v>
      </c>
      <c r="F302" t="s">
        <v>41</v>
      </c>
      <c r="G302" t="s">
        <v>42</v>
      </c>
      <c r="H302" t="s">
        <v>43</v>
      </c>
      <c r="R302">
        <v>1</v>
      </c>
      <c r="S302">
        <v>0</v>
      </c>
      <c r="T302">
        <v>1</v>
      </c>
      <c r="U302">
        <v>0</v>
      </c>
      <c r="V302">
        <v>0</v>
      </c>
      <c r="W302">
        <v>1</v>
      </c>
      <c r="X302">
        <v>0</v>
      </c>
      <c r="Y302">
        <v>0</v>
      </c>
      <c r="Z302">
        <v>1</v>
      </c>
      <c r="AA302">
        <v>0</v>
      </c>
      <c r="AB302">
        <v>0</v>
      </c>
      <c r="AC302">
        <v>1</v>
      </c>
      <c r="AD302">
        <v>1</v>
      </c>
      <c r="AE302">
        <v>0</v>
      </c>
      <c r="AF302">
        <v>0</v>
      </c>
      <c r="AG302">
        <v>1</v>
      </c>
      <c r="AH302">
        <v>0</v>
      </c>
      <c r="AI302">
        <v>1</v>
      </c>
    </row>
    <row r="303" spans="1:37" x14ac:dyDescent="0.25">
      <c r="A303" t="str">
        <f>"299"</f>
        <v>299</v>
      </c>
      <c r="B303" t="str">
        <f t="shared" si="15"/>
        <v>201</v>
      </c>
      <c r="C303" t="str">
        <f t="shared" si="16"/>
        <v>12</v>
      </c>
      <c r="D303" t="str">
        <f>"8"</f>
        <v>8</v>
      </c>
      <c r="E303" t="str">
        <f>"201-12-8"</f>
        <v>201-12-8</v>
      </c>
      <c r="F303" t="s">
        <v>41</v>
      </c>
      <c r="G303" t="s">
        <v>42</v>
      </c>
      <c r="H303" t="s">
        <v>43</v>
      </c>
      <c r="R303">
        <v>1</v>
      </c>
      <c r="S303">
        <v>0</v>
      </c>
      <c r="T303">
        <v>0</v>
      </c>
      <c r="U303">
        <v>0</v>
      </c>
      <c r="V303">
        <v>0</v>
      </c>
      <c r="W303">
        <v>1</v>
      </c>
      <c r="X303">
        <v>0</v>
      </c>
      <c r="Y303">
        <v>1</v>
      </c>
      <c r="Z303">
        <v>1</v>
      </c>
      <c r="AA303">
        <v>0</v>
      </c>
      <c r="AB303">
        <v>1</v>
      </c>
      <c r="AC303">
        <v>0</v>
      </c>
      <c r="AD303">
        <v>1</v>
      </c>
      <c r="AE303">
        <v>0</v>
      </c>
      <c r="AF303">
        <v>0</v>
      </c>
      <c r="AG303">
        <v>1</v>
      </c>
      <c r="AH303">
        <v>1</v>
      </c>
      <c r="AI303">
        <v>0</v>
      </c>
    </row>
    <row r="304" spans="1:37" x14ac:dyDescent="0.25">
      <c r="A304" t="str">
        <f>"300"</f>
        <v>300</v>
      </c>
      <c r="B304" t="str">
        <f t="shared" si="15"/>
        <v>201</v>
      </c>
      <c r="C304" t="str">
        <f t="shared" si="16"/>
        <v>12</v>
      </c>
      <c r="D304" t="str">
        <f>"4"</f>
        <v>4</v>
      </c>
      <c r="E304" t="str">
        <f>"201-12-4"</f>
        <v>201-12-4</v>
      </c>
      <c r="F304" t="s">
        <v>41</v>
      </c>
      <c r="G304" t="s">
        <v>42</v>
      </c>
      <c r="H304" t="s">
        <v>43</v>
      </c>
      <c r="R304">
        <v>0</v>
      </c>
      <c r="S304">
        <v>0</v>
      </c>
      <c r="T304">
        <v>0</v>
      </c>
      <c r="U304">
        <v>1</v>
      </c>
      <c r="V304">
        <v>0</v>
      </c>
      <c r="W304">
        <v>1</v>
      </c>
      <c r="X304">
        <v>0</v>
      </c>
      <c r="Y304">
        <v>1</v>
      </c>
      <c r="Z304">
        <v>1</v>
      </c>
      <c r="AA304">
        <v>0</v>
      </c>
      <c r="AB304">
        <v>1</v>
      </c>
      <c r="AC304">
        <v>1</v>
      </c>
      <c r="AD304">
        <v>0</v>
      </c>
      <c r="AE304">
        <v>0</v>
      </c>
      <c r="AF304">
        <v>1</v>
      </c>
      <c r="AG304">
        <v>0</v>
      </c>
      <c r="AH304">
        <v>1</v>
      </c>
      <c r="AI304">
        <v>0</v>
      </c>
    </row>
    <row r="305" spans="1:37" x14ac:dyDescent="0.25">
      <c r="A305" t="str">
        <f>"301"</f>
        <v>301</v>
      </c>
      <c r="B305" t="str">
        <f t="shared" si="15"/>
        <v>201</v>
      </c>
      <c r="C305" t="str">
        <f t="shared" ref="C305:C329" si="17">"13"</f>
        <v>13</v>
      </c>
      <c r="D305" t="str">
        <f>"22"</f>
        <v>22</v>
      </c>
      <c r="E305" t="str">
        <f>"201-13-22"</f>
        <v>201-13-22</v>
      </c>
      <c r="F305" t="s">
        <v>41</v>
      </c>
      <c r="G305" t="s">
        <v>42</v>
      </c>
      <c r="H305" t="s">
        <v>43</v>
      </c>
      <c r="R305">
        <v>0</v>
      </c>
      <c r="S305">
        <v>0</v>
      </c>
      <c r="T305">
        <v>1</v>
      </c>
      <c r="U305">
        <v>1</v>
      </c>
      <c r="V305">
        <v>0</v>
      </c>
      <c r="W305">
        <v>0</v>
      </c>
      <c r="X305">
        <v>1</v>
      </c>
      <c r="Y305">
        <v>0</v>
      </c>
      <c r="Z305">
        <v>1</v>
      </c>
      <c r="AA305">
        <v>0</v>
      </c>
      <c r="AB305">
        <v>1</v>
      </c>
      <c r="AC305">
        <v>1</v>
      </c>
      <c r="AD305">
        <v>0</v>
      </c>
      <c r="AE305">
        <v>0</v>
      </c>
      <c r="AF305">
        <v>0</v>
      </c>
      <c r="AG305">
        <v>1</v>
      </c>
      <c r="AH305">
        <v>0</v>
      </c>
      <c r="AI305">
        <v>1</v>
      </c>
    </row>
    <row r="306" spans="1:37" x14ac:dyDescent="0.25">
      <c r="A306" t="str">
        <f>"302"</f>
        <v>302</v>
      </c>
      <c r="B306" t="str">
        <f t="shared" si="15"/>
        <v>201</v>
      </c>
      <c r="C306" t="str">
        <f t="shared" si="17"/>
        <v>13</v>
      </c>
      <c r="D306" t="str">
        <f>"21"</f>
        <v>21</v>
      </c>
      <c r="E306" t="str">
        <f>"201-13-21"</f>
        <v>201-13-21</v>
      </c>
      <c r="F306" t="s">
        <v>41</v>
      </c>
      <c r="G306" t="s">
        <v>42</v>
      </c>
      <c r="H306" t="s">
        <v>43</v>
      </c>
      <c r="R306">
        <v>0</v>
      </c>
      <c r="S306">
        <v>0</v>
      </c>
      <c r="T306">
        <v>0</v>
      </c>
      <c r="U306">
        <v>1</v>
      </c>
      <c r="V306">
        <v>0</v>
      </c>
      <c r="W306">
        <v>1</v>
      </c>
      <c r="X306">
        <v>1</v>
      </c>
      <c r="Y306">
        <v>1</v>
      </c>
      <c r="Z306">
        <v>0</v>
      </c>
      <c r="AA306">
        <v>0</v>
      </c>
      <c r="AB306">
        <v>1</v>
      </c>
      <c r="AC306">
        <v>1</v>
      </c>
      <c r="AD306">
        <v>0</v>
      </c>
      <c r="AE306">
        <v>0</v>
      </c>
      <c r="AF306">
        <v>1</v>
      </c>
      <c r="AG306">
        <v>0</v>
      </c>
      <c r="AH306">
        <v>0</v>
      </c>
      <c r="AI306">
        <v>1</v>
      </c>
    </row>
    <row r="307" spans="1:37" x14ac:dyDescent="0.25">
      <c r="A307" t="str">
        <f>"303"</f>
        <v>303</v>
      </c>
      <c r="B307" t="str">
        <f t="shared" si="15"/>
        <v>201</v>
      </c>
      <c r="C307" t="str">
        <f t="shared" si="17"/>
        <v>13</v>
      </c>
      <c r="D307" t="str">
        <f>"14"</f>
        <v>14</v>
      </c>
      <c r="E307" t="str">
        <f>"201-13-14"</f>
        <v>201-13-14</v>
      </c>
      <c r="F307" t="s">
        <v>41</v>
      </c>
      <c r="G307" t="s">
        <v>42</v>
      </c>
      <c r="H307" t="s">
        <v>43</v>
      </c>
      <c r="R307">
        <v>0</v>
      </c>
      <c r="S307">
        <v>1</v>
      </c>
      <c r="T307">
        <v>0</v>
      </c>
      <c r="U307">
        <v>0</v>
      </c>
      <c r="V307">
        <v>0</v>
      </c>
      <c r="W307">
        <v>1</v>
      </c>
      <c r="X307">
        <v>0</v>
      </c>
      <c r="Y307">
        <v>1</v>
      </c>
      <c r="Z307">
        <v>0</v>
      </c>
      <c r="AA307">
        <v>1</v>
      </c>
      <c r="AB307">
        <v>1</v>
      </c>
      <c r="AC307">
        <v>0</v>
      </c>
      <c r="AD307">
        <v>1</v>
      </c>
      <c r="AE307">
        <v>0</v>
      </c>
      <c r="AF307">
        <v>0</v>
      </c>
      <c r="AG307">
        <v>1</v>
      </c>
      <c r="AH307">
        <v>0</v>
      </c>
      <c r="AI307">
        <v>1</v>
      </c>
    </row>
    <row r="308" spans="1:37" x14ac:dyDescent="0.25">
      <c r="A308" t="str">
        <f>"304"</f>
        <v>304</v>
      </c>
      <c r="B308" t="str">
        <f t="shared" si="15"/>
        <v>201</v>
      </c>
      <c r="C308" t="str">
        <f t="shared" si="17"/>
        <v>13</v>
      </c>
      <c r="D308" t="str">
        <f>"13"</f>
        <v>13</v>
      </c>
      <c r="E308" t="str">
        <f>"201-13-13"</f>
        <v>201-13-13</v>
      </c>
      <c r="F308" t="s">
        <v>41</v>
      </c>
      <c r="G308" t="s">
        <v>44</v>
      </c>
      <c r="H308" t="s">
        <v>45</v>
      </c>
      <c r="I308">
        <v>0</v>
      </c>
      <c r="J308">
        <v>1</v>
      </c>
      <c r="K308">
        <v>1</v>
      </c>
      <c r="L308">
        <v>1</v>
      </c>
      <c r="M308">
        <v>1</v>
      </c>
      <c r="N308">
        <v>0</v>
      </c>
      <c r="O308">
        <v>0</v>
      </c>
      <c r="P308">
        <v>0</v>
      </c>
      <c r="Q308">
        <v>1</v>
      </c>
      <c r="AF308">
        <v>0</v>
      </c>
      <c r="AG308">
        <v>1</v>
      </c>
      <c r="AH308">
        <v>0</v>
      </c>
      <c r="AI308">
        <v>1</v>
      </c>
      <c r="AJ308">
        <v>1</v>
      </c>
      <c r="AK308">
        <v>0</v>
      </c>
    </row>
    <row r="309" spans="1:37" x14ac:dyDescent="0.25">
      <c r="A309" t="str">
        <f>"305"</f>
        <v>305</v>
      </c>
      <c r="B309" t="str">
        <f t="shared" si="15"/>
        <v>201</v>
      </c>
      <c r="C309" t="str">
        <f t="shared" si="17"/>
        <v>13</v>
      </c>
      <c r="D309" t="str">
        <f>"9"</f>
        <v>9</v>
      </c>
      <c r="E309" t="str">
        <f>"201-13-9"</f>
        <v>201-13-9</v>
      </c>
      <c r="F309" t="s">
        <v>41</v>
      </c>
      <c r="G309" t="s">
        <v>42</v>
      </c>
      <c r="H309" t="s">
        <v>43</v>
      </c>
      <c r="R309">
        <v>1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0</v>
      </c>
      <c r="AE309">
        <v>0</v>
      </c>
      <c r="AF309">
        <v>0</v>
      </c>
      <c r="AG309">
        <v>1</v>
      </c>
      <c r="AH309">
        <v>0</v>
      </c>
      <c r="AI309">
        <v>1</v>
      </c>
    </row>
    <row r="310" spans="1:37" x14ac:dyDescent="0.25">
      <c r="A310" t="str">
        <f>"306"</f>
        <v>306</v>
      </c>
      <c r="B310" t="str">
        <f t="shared" si="15"/>
        <v>201</v>
      </c>
      <c r="C310" t="str">
        <f t="shared" si="17"/>
        <v>13</v>
      </c>
      <c r="D310" t="str">
        <f>"5"</f>
        <v>5</v>
      </c>
      <c r="E310" t="str">
        <f>"201-13-5"</f>
        <v>201-13-5</v>
      </c>
      <c r="F310" t="s">
        <v>41</v>
      </c>
      <c r="G310" t="s">
        <v>42</v>
      </c>
      <c r="H310" t="s">
        <v>43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1</v>
      </c>
      <c r="X310">
        <v>0</v>
      </c>
      <c r="Y310">
        <v>1</v>
      </c>
      <c r="Z310">
        <v>1</v>
      </c>
      <c r="AA310">
        <v>1</v>
      </c>
      <c r="AB310">
        <v>1</v>
      </c>
      <c r="AC310">
        <v>1</v>
      </c>
      <c r="AD310">
        <v>0</v>
      </c>
      <c r="AE310">
        <v>0</v>
      </c>
      <c r="AF310">
        <v>0</v>
      </c>
      <c r="AG310">
        <v>1</v>
      </c>
      <c r="AH310">
        <v>0</v>
      </c>
      <c r="AI310">
        <v>1</v>
      </c>
    </row>
    <row r="311" spans="1:37" x14ac:dyDescent="0.25">
      <c r="A311" t="str">
        <f>"307"</f>
        <v>307</v>
      </c>
      <c r="B311" t="str">
        <f t="shared" si="15"/>
        <v>201</v>
      </c>
      <c r="C311" t="str">
        <f t="shared" si="17"/>
        <v>13</v>
      </c>
      <c r="D311" t="str">
        <f>"1"</f>
        <v>1</v>
      </c>
      <c r="E311" t="str">
        <f>"201-13-1"</f>
        <v>201-13-1</v>
      </c>
      <c r="F311" t="s">
        <v>41</v>
      </c>
      <c r="G311" t="s">
        <v>42</v>
      </c>
      <c r="H311" t="s">
        <v>43</v>
      </c>
      <c r="R311">
        <v>1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1</v>
      </c>
      <c r="Y311">
        <v>1</v>
      </c>
      <c r="Z311">
        <v>1</v>
      </c>
      <c r="AA311">
        <v>0</v>
      </c>
      <c r="AB311">
        <v>1</v>
      </c>
      <c r="AC311">
        <v>0</v>
      </c>
      <c r="AD311">
        <v>0</v>
      </c>
      <c r="AE311">
        <v>1</v>
      </c>
      <c r="AF311">
        <v>0</v>
      </c>
      <c r="AG311">
        <v>1</v>
      </c>
      <c r="AH311">
        <v>0</v>
      </c>
      <c r="AI311">
        <v>1</v>
      </c>
    </row>
    <row r="312" spans="1:37" x14ac:dyDescent="0.25">
      <c r="A312" t="str">
        <f>"308"</f>
        <v>308</v>
      </c>
      <c r="B312" t="str">
        <f t="shared" si="15"/>
        <v>201</v>
      </c>
      <c r="C312" t="str">
        <f t="shared" si="17"/>
        <v>13</v>
      </c>
      <c r="D312" t="str">
        <f>"24"</f>
        <v>24</v>
      </c>
      <c r="E312" t="str">
        <f>"201-13-24"</f>
        <v>201-13-24</v>
      </c>
      <c r="F312" t="s">
        <v>41</v>
      </c>
      <c r="G312" t="s">
        <v>42</v>
      </c>
      <c r="H312" t="s">
        <v>43</v>
      </c>
      <c r="R312">
        <v>1</v>
      </c>
      <c r="S312">
        <v>1</v>
      </c>
      <c r="T312">
        <v>0</v>
      </c>
      <c r="U312">
        <v>1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1</v>
      </c>
      <c r="AF312">
        <v>1</v>
      </c>
      <c r="AG312">
        <v>0</v>
      </c>
      <c r="AH312">
        <v>1</v>
      </c>
      <c r="AI312">
        <v>0</v>
      </c>
    </row>
    <row r="313" spans="1:37" x14ac:dyDescent="0.25">
      <c r="A313" t="str">
        <f>"309"</f>
        <v>309</v>
      </c>
      <c r="B313" t="str">
        <f t="shared" si="15"/>
        <v>201</v>
      </c>
      <c r="C313" t="str">
        <f t="shared" si="17"/>
        <v>13</v>
      </c>
      <c r="D313" t="str">
        <f>"23"</f>
        <v>23</v>
      </c>
      <c r="E313" t="str">
        <f>"201-13-23"</f>
        <v>201-13-23</v>
      </c>
      <c r="F313" t="s">
        <v>41</v>
      </c>
      <c r="G313" t="s">
        <v>42</v>
      </c>
      <c r="H313" t="s">
        <v>43</v>
      </c>
      <c r="R313">
        <v>1</v>
      </c>
      <c r="S313">
        <v>0</v>
      </c>
      <c r="T313">
        <v>1</v>
      </c>
      <c r="U313">
        <v>0</v>
      </c>
      <c r="V313">
        <v>0</v>
      </c>
      <c r="W313">
        <v>1</v>
      </c>
      <c r="X313">
        <v>0</v>
      </c>
      <c r="Y313">
        <v>1</v>
      </c>
      <c r="Z313">
        <v>0</v>
      </c>
      <c r="AA313">
        <v>0</v>
      </c>
      <c r="AB313">
        <v>1</v>
      </c>
      <c r="AC313">
        <v>1</v>
      </c>
      <c r="AD313">
        <v>0</v>
      </c>
      <c r="AE313">
        <v>0</v>
      </c>
      <c r="AF313">
        <v>0</v>
      </c>
      <c r="AG313">
        <v>1</v>
      </c>
      <c r="AH313">
        <v>0</v>
      </c>
      <c r="AI313">
        <v>1</v>
      </c>
    </row>
    <row r="314" spans="1:37" x14ac:dyDescent="0.25">
      <c r="A314" t="str">
        <f>"310"</f>
        <v>310</v>
      </c>
      <c r="B314" t="str">
        <f t="shared" si="15"/>
        <v>201</v>
      </c>
      <c r="C314" t="str">
        <f t="shared" si="17"/>
        <v>13</v>
      </c>
      <c r="D314" t="str">
        <f>"16"</f>
        <v>16</v>
      </c>
      <c r="E314" t="str">
        <f>"201-13-16"</f>
        <v>201-13-16</v>
      </c>
      <c r="F314" t="s">
        <v>41</v>
      </c>
      <c r="G314" t="s">
        <v>42</v>
      </c>
      <c r="H314" t="s">
        <v>43</v>
      </c>
      <c r="R314">
        <v>0</v>
      </c>
      <c r="S314">
        <v>1</v>
      </c>
      <c r="T314">
        <v>0</v>
      </c>
      <c r="U314">
        <v>1</v>
      </c>
      <c r="V314">
        <v>1</v>
      </c>
      <c r="W314">
        <v>0</v>
      </c>
      <c r="X314">
        <v>1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1</v>
      </c>
      <c r="AF314">
        <v>0</v>
      </c>
      <c r="AG314">
        <v>1</v>
      </c>
      <c r="AH314">
        <v>0</v>
      </c>
      <c r="AI314">
        <v>1</v>
      </c>
    </row>
    <row r="315" spans="1:37" x14ac:dyDescent="0.25">
      <c r="A315" t="str">
        <f>"311"</f>
        <v>311</v>
      </c>
      <c r="B315" t="str">
        <f t="shared" si="15"/>
        <v>201</v>
      </c>
      <c r="C315" t="str">
        <f t="shared" si="17"/>
        <v>13</v>
      </c>
      <c r="D315" t="str">
        <f>"15"</f>
        <v>15</v>
      </c>
      <c r="E315" t="str">
        <f>"201-13-15"</f>
        <v>201-13-15</v>
      </c>
      <c r="F315" t="s">
        <v>41</v>
      </c>
      <c r="G315" t="s">
        <v>42</v>
      </c>
      <c r="H315" t="s">
        <v>43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1</v>
      </c>
      <c r="X315">
        <v>0</v>
      </c>
      <c r="Y315">
        <v>1</v>
      </c>
      <c r="Z315">
        <v>1</v>
      </c>
      <c r="AA315">
        <v>1</v>
      </c>
      <c r="AB315">
        <v>1</v>
      </c>
      <c r="AC315">
        <v>1</v>
      </c>
      <c r="AD315">
        <v>0</v>
      </c>
      <c r="AE315">
        <v>0</v>
      </c>
      <c r="AF315">
        <v>0</v>
      </c>
      <c r="AG315">
        <v>1</v>
      </c>
      <c r="AH315">
        <v>0</v>
      </c>
      <c r="AI315">
        <v>1</v>
      </c>
    </row>
    <row r="316" spans="1:37" x14ac:dyDescent="0.25">
      <c r="A316" t="str">
        <f>"312"</f>
        <v>312</v>
      </c>
      <c r="B316" t="str">
        <f t="shared" si="15"/>
        <v>201</v>
      </c>
      <c r="C316" t="str">
        <f t="shared" si="17"/>
        <v>13</v>
      </c>
      <c r="D316" t="str">
        <f>"10"</f>
        <v>10</v>
      </c>
      <c r="E316" t="str">
        <f>"201-13-10"</f>
        <v>201-13-10</v>
      </c>
      <c r="F316" t="s">
        <v>41</v>
      </c>
      <c r="G316" t="s">
        <v>42</v>
      </c>
      <c r="H316" t="s">
        <v>43</v>
      </c>
      <c r="R316">
        <v>0</v>
      </c>
      <c r="S316">
        <v>0</v>
      </c>
      <c r="T316">
        <v>1</v>
      </c>
      <c r="U316">
        <v>0</v>
      </c>
      <c r="V316">
        <v>0</v>
      </c>
      <c r="W316">
        <v>1</v>
      </c>
      <c r="X316">
        <v>0</v>
      </c>
      <c r="Y316">
        <v>1</v>
      </c>
      <c r="Z316">
        <v>1</v>
      </c>
      <c r="AA316">
        <v>0</v>
      </c>
      <c r="AB316">
        <v>1</v>
      </c>
      <c r="AC316">
        <v>1</v>
      </c>
      <c r="AD316">
        <v>0</v>
      </c>
      <c r="AE316">
        <v>0</v>
      </c>
      <c r="AF316">
        <v>0</v>
      </c>
      <c r="AG316">
        <v>1</v>
      </c>
      <c r="AH316">
        <v>0</v>
      </c>
      <c r="AI316">
        <v>1</v>
      </c>
    </row>
    <row r="317" spans="1:37" x14ac:dyDescent="0.25">
      <c r="A317" t="str">
        <f>"313"</f>
        <v>313</v>
      </c>
      <c r="B317" t="str">
        <f t="shared" si="15"/>
        <v>201</v>
      </c>
      <c r="C317" t="str">
        <f t="shared" si="17"/>
        <v>13</v>
      </c>
      <c r="D317" t="str">
        <f>"6"</f>
        <v>6</v>
      </c>
      <c r="E317" t="str">
        <f>"201-13-6"</f>
        <v>201-13-6</v>
      </c>
      <c r="F317" t="s">
        <v>41</v>
      </c>
      <c r="G317" t="s">
        <v>42</v>
      </c>
      <c r="H317" t="s">
        <v>43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1</v>
      </c>
      <c r="X317">
        <v>0</v>
      </c>
      <c r="Y317">
        <v>1</v>
      </c>
      <c r="Z317">
        <v>1</v>
      </c>
      <c r="AA317">
        <v>1</v>
      </c>
      <c r="AB317">
        <v>0</v>
      </c>
      <c r="AC317">
        <v>1</v>
      </c>
      <c r="AD317">
        <v>0</v>
      </c>
      <c r="AE317">
        <v>1</v>
      </c>
      <c r="AF317">
        <v>1</v>
      </c>
      <c r="AG317">
        <v>0</v>
      </c>
      <c r="AH317">
        <v>1</v>
      </c>
      <c r="AI317">
        <v>0</v>
      </c>
    </row>
    <row r="318" spans="1:37" x14ac:dyDescent="0.25">
      <c r="A318" t="str">
        <f>"314"</f>
        <v>314</v>
      </c>
      <c r="B318" t="str">
        <f t="shared" si="15"/>
        <v>201</v>
      </c>
      <c r="C318" t="str">
        <f t="shared" si="17"/>
        <v>13</v>
      </c>
      <c r="D318" t="str">
        <f>"3"</f>
        <v>3</v>
      </c>
      <c r="E318" t="str">
        <f>"201-13-3"</f>
        <v>201-13-3</v>
      </c>
      <c r="F318" t="s">
        <v>41</v>
      </c>
      <c r="G318" t="s">
        <v>42</v>
      </c>
      <c r="H318" t="s">
        <v>43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1</v>
      </c>
      <c r="X318">
        <v>0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0</v>
      </c>
      <c r="AE318">
        <v>0</v>
      </c>
      <c r="AF318">
        <v>0</v>
      </c>
      <c r="AG318">
        <v>1</v>
      </c>
      <c r="AH318">
        <v>0</v>
      </c>
      <c r="AI318">
        <v>1</v>
      </c>
    </row>
    <row r="319" spans="1:37" x14ac:dyDescent="0.25">
      <c r="A319" t="str">
        <f>"315"</f>
        <v>315</v>
      </c>
      <c r="B319" t="str">
        <f t="shared" si="15"/>
        <v>201</v>
      </c>
      <c r="C319" t="str">
        <f t="shared" si="17"/>
        <v>13</v>
      </c>
      <c r="D319" t="str">
        <f>"25"</f>
        <v>25</v>
      </c>
      <c r="E319" t="str">
        <f>"201-13-25"</f>
        <v>201-13-25</v>
      </c>
      <c r="F319" t="s">
        <v>41</v>
      </c>
      <c r="G319" t="s">
        <v>44</v>
      </c>
      <c r="H319" t="s">
        <v>45</v>
      </c>
      <c r="I319">
        <v>0</v>
      </c>
      <c r="J319">
        <v>1</v>
      </c>
      <c r="K319">
        <v>0</v>
      </c>
      <c r="L319">
        <v>0</v>
      </c>
      <c r="M319">
        <v>1</v>
      </c>
      <c r="N319">
        <v>1</v>
      </c>
      <c r="O319">
        <v>1</v>
      </c>
      <c r="P319">
        <v>0</v>
      </c>
      <c r="Q319">
        <v>1</v>
      </c>
      <c r="AF319">
        <v>0</v>
      </c>
      <c r="AG319">
        <v>1</v>
      </c>
      <c r="AH319">
        <v>0</v>
      </c>
      <c r="AI319">
        <v>1</v>
      </c>
      <c r="AJ319">
        <v>0</v>
      </c>
      <c r="AK319">
        <v>1</v>
      </c>
    </row>
    <row r="320" spans="1:37" x14ac:dyDescent="0.25">
      <c r="A320" t="str">
        <f>"316"</f>
        <v>316</v>
      </c>
      <c r="B320" t="str">
        <f t="shared" si="15"/>
        <v>201</v>
      </c>
      <c r="C320" t="str">
        <f t="shared" si="17"/>
        <v>13</v>
      </c>
      <c r="D320" t="str">
        <f>"18"</f>
        <v>18</v>
      </c>
      <c r="E320" t="str">
        <f>"201-13-18"</f>
        <v>201-13-18</v>
      </c>
      <c r="F320" t="s">
        <v>41</v>
      </c>
      <c r="G320" t="s">
        <v>42</v>
      </c>
      <c r="H320" t="s">
        <v>43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1</v>
      </c>
      <c r="X320">
        <v>1</v>
      </c>
      <c r="Y320">
        <v>1</v>
      </c>
      <c r="Z320">
        <v>0</v>
      </c>
      <c r="AA320">
        <v>1</v>
      </c>
      <c r="AB320">
        <v>1</v>
      </c>
      <c r="AC320">
        <v>0</v>
      </c>
      <c r="AD320">
        <v>1</v>
      </c>
      <c r="AE320">
        <v>0</v>
      </c>
      <c r="AF320">
        <v>0</v>
      </c>
      <c r="AG320">
        <v>1</v>
      </c>
      <c r="AH320">
        <v>0</v>
      </c>
      <c r="AI320">
        <v>1</v>
      </c>
    </row>
    <row r="321" spans="1:37" x14ac:dyDescent="0.25">
      <c r="A321" t="str">
        <f>"317"</f>
        <v>317</v>
      </c>
      <c r="B321" t="str">
        <f t="shared" si="15"/>
        <v>201</v>
      </c>
      <c r="C321" t="str">
        <f t="shared" si="17"/>
        <v>13</v>
      </c>
      <c r="D321" t="str">
        <f>"17"</f>
        <v>17</v>
      </c>
      <c r="E321" t="str">
        <f>"201-13-17"</f>
        <v>201-13-17</v>
      </c>
      <c r="F321" t="s">
        <v>41</v>
      </c>
      <c r="G321" t="s">
        <v>42</v>
      </c>
      <c r="H321" t="s">
        <v>43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1</v>
      </c>
      <c r="X321">
        <v>0</v>
      </c>
      <c r="Y321">
        <v>1</v>
      </c>
      <c r="Z321">
        <v>1</v>
      </c>
      <c r="AA321">
        <v>1</v>
      </c>
      <c r="AB321">
        <v>1</v>
      </c>
      <c r="AC321">
        <v>1</v>
      </c>
      <c r="AD321">
        <v>0</v>
      </c>
      <c r="AE321">
        <v>0</v>
      </c>
      <c r="AF321">
        <v>0</v>
      </c>
      <c r="AG321">
        <v>1</v>
      </c>
      <c r="AH321">
        <v>0</v>
      </c>
      <c r="AI321">
        <v>1</v>
      </c>
    </row>
    <row r="322" spans="1:37" x14ac:dyDescent="0.25">
      <c r="A322" t="str">
        <f>"318"</f>
        <v>318</v>
      </c>
      <c r="B322" t="str">
        <f t="shared" si="15"/>
        <v>201</v>
      </c>
      <c r="C322" t="str">
        <f t="shared" si="17"/>
        <v>13</v>
      </c>
      <c r="D322" t="str">
        <f>"11"</f>
        <v>11</v>
      </c>
      <c r="E322" t="str">
        <f>"201-13-11"</f>
        <v>201-13-11</v>
      </c>
      <c r="F322" t="s">
        <v>41</v>
      </c>
      <c r="G322" t="s">
        <v>42</v>
      </c>
      <c r="H322" t="s">
        <v>43</v>
      </c>
      <c r="R322">
        <v>1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1</v>
      </c>
      <c r="Z322">
        <v>1</v>
      </c>
      <c r="AA322">
        <v>1</v>
      </c>
      <c r="AB322">
        <v>1</v>
      </c>
      <c r="AC322">
        <v>1</v>
      </c>
      <c r="AD322">
        <v>0</v>
      </c>
      <c r="AE322">
        <v>0</v>
      </c>
      <c r="AF322">
        <v>0</v>
      </c>
      <c r="AG322">
        <v>1</v>
      </c>
      <c r="AH322">
        <v>0</v>
      </c>
      <c r="AI322">
        <v>1</v>
      </c>
    </row>
    <row r="323" spans="1:37" x14ac:dyDescent="0.25">
      <c r="A323" t="str">
        <f>"319"</f>
        <v>319</v>
      </c>
      <c r="B323" t="str">
        <f t="shared" si="15"/>
        <v>201</v>
      </c>
      <c r="C323" t="str">
        <f t="shared" si="17"/>
        <v>13</v>
      </c>
      <c r="D323" t="str">
        <f>"7"</f>
        <v>7</v>
      </c>
      <c r="E323" t="str">
        <f>"201-13-7"</f>
        <v>201-13-7</v>
      </c>
      <c r="F323" t="s">
        <v>41</v>
      </c>
      <c r="G323" t="s">
        <v>42</v>
      </c>
      <c r="H323" t="s">
        <v>43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1</v>
      </c>
      <c r="X323">
        <v>0</v>
      </c>
      <c r="Y323">
        <v>1</v>
      </c>
      <c r="Z323">
        <v>1</v>
      </c>
      <c r="AA323">
        <v>1</v>
      </c>
      <c r="AB323">
        <v>0</v>
      </c>
      <c r="AC323">
        <v>1</v>
      </c>
      <c r="AD323">
        <v>0</v>
      </c>
      <c r="AE323">
        <v>1</v>
      </c>
      <c r="AF323">
        <v>1</v>
      </c>
      <c r="AG323">
        <v>0</v>
      </c>
      <c r="AH323">
        <v>1</v>
      </c>
      <c r="AI323">
        <v>0</v>
      </c>
    </row>
    <row r="324" spans="1:37" x14ac:dyDescent="0.25">
      <c r="A324" t="str">
        <f>"320"</f>
        <v>320</v>
      </c>
      <c r="B324" t="str">
        <f t="shared" si="15"/>
        <v>201</v>
      </c>
      <c r="C324" t="str">
        <f t="shared" si="17"/>
        <v>13</v>
      </c>
      <c r="D324" t="str">
        <f>"2"</f>
        <v>2</v>
      </c>
      <c r="E324" t="str">
        <f>"201-13-2"</f>
        <v>201-13-2</v>
      </c>
      <c r="F324" t="s">
        <v>41</v>
      </c>
      <c r="G324" t="s">
        <v>42</v>
      </c>
      <c r="H324" t="s">
        <v>43</v>
      </c>
      <c r="R324">
        <v>0</v>
      </c>
      <c r="S324">
        <v>0</v>
      </c>
      <c r="T324">
        <v>1</v>
      </c>
      <c r="U324">
        <v>0</v>
      </c>
      <c r="V324">
        <v>0</v>
      </c>
      <c r="W324">
        <v>1</v>
      </c>
      <c r="X324">
        <v>0</v>
      </c>
      <c r="Y324">
        <v>0</v>
      </c>
      <c r="Z324">
        <v>1</v>
      </c>
      <c r="AA324">
        <v>1</v>
      </c>
      <c r="AB324">
        <v>1</v>
      </c>
      <c r="AC324">
        <v>0</v>
      </c>
      <c r="AD324">
        <v>1</v>
      </c>
      <c r="AE324">
        <v>0</v>
      </c>
      <c r="AF324">
        <v>0</v>
      </c>
      <c r="AG324">
        <v>1</v>
      </c>
      <c r="AH324">
        <v>0</v>
      </c>
      <c r="AI324">
        <v>1</v>
      </c>
    </row>
    <row r="325" spans="1:37" x14ac:dyDescent="0.25">
      <c r="A325" t="str">
        <f>"321"</f>
        <v>321</v>
      </c>
      <c r="B325" t="str">
        <f t="shared" ref="B325:B388" si="18">"201"</f>
        <v>201</v>
      </c>
      <c r="C325" t="str">
        <f t="shared" si="17"/>
        <v>13</v>
      </c>
      <c r="D325" t="str">
        <f>"20"</f>
        <v>20</v>
      </c>
      <c r="E325" t="str">
        <f>"201-13-20"</f>
        <v>201-13-20</v>
      </c>
      <c r="F325" t="s">
        <v>41</v>
      </c>
      <c r="G325" t="s">
        <v>42</v>
      </c>
      <c r="H325" t="s">
        <v>43</v>
      </c>
      <c r="R325">
        <v>0</v>
      </c>
      <c r="S325">
        <v>0</v>
      </c>
      <c r="T325">
        <v>0</v>
      </c>
      <c r="U325">
        <v>1</v>
      </c>
      <c r="V325">
        <v>0</v>
      </c>
      <c r="W325">
        <v>1</v>
      </c>
      <c r="X325">
        <v>1</v>
      </c>
      <c r="Y325">
        <v>1</v>
      </c>
      <c r="Z325">
        <v>0</v>
      </c>
      <c r="AA325">
        <v>0</v>
      </c>
      <c r="AB325">
        <v>1</v>
      </c>
      <c r="AC325">
        <v>0</v>
      </c>
      <c r="AD325">
        <v>0</v>
      </c>
      <c r="AE325">
        <v>1</v>
      </c>
      <c r="AF325">
        <v>0</v>
      </c>
      <c r="AG325">
        <v>1</v>
      </c>
      <c r="AH325">
        <v>0</v>
      </c>
      <c r="AI325">
        <v>1</v>
      </c>
    </row>
    <row r="326" spans="1:37" x14ac:dyDescent="0.25">
      <c r="A326" t="str">
        <f>"322"</f>
        <v>322</v>
      </c>
      <c r="B326" t="str">
        <f t="shared" si="18"/>
        <v>201</v>
      </c>
      <c r="C326" t="str">
        <f t="shared" si="17"/>
        <v>13</v>
      </c>
      <c r="D326" t="str">
        <f>"19"</f>
        <v>19</v>
      </c>
      <c r="E326" t="str">
        <f>"201-13-19"</f>
        <v>201-13-19</v>
      </c>
      <c r="F326" t="s">
        <v>41</v>
      </c>
      <c r="G326" t="s">
        <v>42</v>
      </c>
      <c r="H326" t="s">
        <v>43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1</v>
      </c>
      <c r="Z326">
        <v>0</v>
      </c>
      <c r="AA326">
        <v>1</v>
      </c>
      <c r="AB326">
        <v>1</v>
      </c>
      <c r="AC326">
        <v>0</v>
      </c>
      <c r="AD326">
        <v>0</v>
      </c>
      <c r="AE326">
        <v>0</v>
      </c>
      <c r="AF326">
        <v>0</v>
      </c>
      <c r="AG326">
        <v>1</v>
      </c>
      <c r="AH326">
        <v>0</v>
      </c>
      <c r="AI326">
        <v>1</v>
      </c>
    </row>
    <row r="327" spans="1:37" x14ac:dyDescent="0.25">
      <c r="A327" t="str">
        <f>"323"</f>
        <v>323</v>
      </c>
      <c r="B327" t="str">
        <f t="shared" si="18"/>
        <v>201</v>
      </c>
      <c r="C327" t="str">
        <f t="shared" si="17"/>
        <v>13</v>
      </c>
      <c r="D327" t="str">
        <f>"12"</f>
        <v>12</v>
      </c>
      <c r="E327" t="str">
        <f>"201-13-12"</f>
        <v>201-13-12</v>
      </c>
      <c r="F327" t="s">
        <v>41</v>
      </c>
      <c r="G327" t="s">
        <v>42</v>
      </c>
      <c r="H327" t="s">
        <v>43</v>
      </c>
      <c r="R327">
        <v>0</v>
      </c>
      <c r="S327">
        <v>1</v>
      </c>
      <c r="T327">
        <v>0</v>
      </c>
      <c r="U327">
        <v>1</v>
      </c>
      <c r="V327">
        <v>1</v>
      </c>
      <c r="W327">
        <v>0</v>
      </c>
      <c r="X327">
        <v>1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1</v>
      </c>
      <c r="AF327">
        <v>0</v>
      </c>
      <c r="AG327">
        <v>1</v>
      </c>
      <c r="AH327">
        <v>0</v>
      </c>
      <c r="AI327">
        <v>1</v>
      </c>
    </row>
    <row r="328" spans="1:37" x14ac:dyDescent="0.25">
      <c r="A328" t="str">
        <f>"324"</f>
        <v>324</v>
      </c>
      <c r="B328" t="str">
        <f t="shared" si="18"/>
        <v>201</v>
      </c>
      <c r="C328" t="str">
        <f t="shared" si="17"/>
        <v>13</v>
      </c>
      <c r="D328" t="str">
        <f>"8"</f>
        <v>8</v>
      </c>
      <c r="E328" t="str">
        <f>"201-13-8"</f>
        <v>201-13-8</v>
      </c>
      <c r="F328" t="s">
        <v>41</v>
      </c>
      <c r="G328" t="s">
        <v>42</v>
      </c>
      <c r="H328" t="s">
        <v>43</v>
      </c>
      <c r="R328">
        <v>1</v>
      </c>
      <c r="S328">
        <v>0</v>
      </c>
      <c r="T328">
        <v>0</v>
      </c>
      <c r="U328">
        <v>0</v>
      </c>
      <c r="V328">
        <v>0</v>
      </c>
      <c r="W328">
        <v>1</v>
      </c>
      <c r="X328">
        <v>0</v>
      </c>
      <c r="Y328">
        <v>1</v>
      </c>
      <c r="Z328">
        <v>1</v>
      </c>
      <c r="AA328">
        <v>0</v>
      </c>
      <c r="AB328">
        <v>1</v>
      </c>
      <c r="AC328">
        <v>0</v>
      </c>
      <c r="AD328">
        <v>1</v>
      </c>
      <c r="AE328">
        <v>0</v>
      </c>
      <c r="AF328">
        <v>1</v>
      </c>
      <c r="AG328">
        <v>0</v>
      </c>
      <c r="AH328">
        <v>1</v>
      </c>
      <c r="AI328">
        <v>0</v>
      </c>
    </row>
    <row r="329" spans="1:37" x14ac:dyDescent="0.25">
      <c r="A329" t="str">
        <f>"325"</f>
        <v>325</v>
      </c>
      <c r="B329" t="str">
        <f t="shared" si="18"/>
        <v>201</v>
      </c>
      <c r="C329" t="str">
        <f t="shared" si="17"/>
        <v>13</v>
      </c>
      <c r="D329" t="str">
        <f>"4"</f>
        <v>4</v>
      </c>
      <c r="E329" t="str">
        <f>"201-13-4"</f>
        <v>201-13-4</v>
      </c>
      <c r="F329" t="s">
        <v>41</v>
      </c>
      <c r="G329" t="s">
        <v>42</v>
      </c>
      <c r="H329" t="s">
        <v>43</v>
      </c>
      <c r="R329">
        <v>0</v>
      </c>
      <c r="S329">
        <v>0</v>
      </c>
      <c r="T329">
        <v>1</v>
      </c>
      <c r="U329">
        <v>0</v>
      </c>
      <c r="V329">
        <v>0</v>
      </c>
      <c r="W329">
        <v>1</v>
      </c>
      <c r="X329">
        <v>0</v>
      </c>
      <c r="Y329">
        <v>1</v>
      </c>
      <c r="Z329">
        <v>0</v>
      </c>
      <c r="AA329">
        <v>1</v>
      </c>
      <c r="AB329">
        <v>0</v>
      </c>
      <c r="AC329">
        <v>1</v>
      </c>
      <c r="AD329">
        <v>1</v>
      </c>
      <c r="AE329">
        <v>0</v>
      </c>
      <c r="AF329">
        <v>0</v>
      </c>
      <c r="AG329">
        <v>1</v>
      </c>
      <c r="AH329">
        <v>0</v>
      </c>
      <c r="AI329">
        <v>1</v>
      </c>
    </row>
    <row r="330" spans="1:37" x14ac:dyDescent="0.25">
      <c r="A330" t="str">
        <f>"326"</f>
        <v>326</v>
      </c>
      <c r="B330" t="str">
        <f t="shared" si="18"/>
        <v>201</v>
      </c>
      <c r="C330" t="str">
        <f t="shared" ref="C330:C354" si="19">"14"</f>
        <v>14</v>
      </c>
      <c r="D330" t="str">
        <f>"22"</f>
        <v>22</v>
      </c>
      <c r="E330" t="str">
        <f>"201-14-22"</f>
        <v>201-14-22</v>
      </c>
      <c r="F330" t="s">
        <v>41</v>
      </c>
      <c r="G330" t="s">
        <v>44</v>
      </c>
      <c r="H330" t="s">
        <v>45</v>
      </c>
      <c r="I330">
        <v>0</v>
      </c>
      <c r="J330">
        <v>1</v>
      </c>
      <c r="K330">
        <v>0</v>
      </c>
      <c r="L330">
        <v>1</v>
      </c>
      <c r="M330">
        <v>1</v>
      </c>
      <c r="N330">
        <v>1</v>
      </c>
      <c r="O330">
        <v>0</v>
      </c>
      <c r="P330">
        <v>0</v>
      </c>
      <c r="Q330">
        <v>1</v>
      </c>
      <c r="AF330">
        <v>0</v>
      </c>
      <c r="AG330">
        <v>1</v>
      </c>
      <c r="AH330">
        <v>0</v>
      </c>
      <c r="AI330">
        <v>1</v>
      </c>
      <c r="AJ330">
        <v>1</v>
      </c>
      <c r="AK330">
        <v>0</v>
      </c>
    </row>
    <row r="331" spans="1:37" x14ac:dyDescent="0.25">
      <c r="A331" t="str">
        <f>"327"</f>
        <v>327</v>
      </c>
      <c r="B331" t="str">
        <f t="shared" si="18"/>
        <v>201</v>
      </c>
      <c r="C331" t="str">
        <f t="shared" si="19"/>
        <v>14</v>
      </c>
      <c r="D331" t="str">
        <f>"21"</f>
        <v>21</v>
      </c>
      <c r="E331" t="str">
        <f>"201-14-21"</f>
        <v>201-14-21</v>
      </c>
      <c r="F331" t="s">
        <v>41</v>
      </c>
      <c r="G331" t="s">
        <v>44</v>
      </c>
      <c r="H331" t="s">
        <v>45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1</v>
      </c>
      <c r="AF331">
        <v>0</v>
      </c>
      <c r="AG331">
        <v>1</v>
      </c>
      <c r="AH331">
        <v>0</v>
      </c>
      <c r="AI331">
        <v>1</v>
      </c>
      <c r="AJ331">
        <v>0</v>
      </c>
      <c r="AK331">
        <v>1</v>
      </c>
    </row>
    <row r="332" spans="1:37" x14ac:dyDescent="0.25">
      <c r="A332" t="str">
        <f>"328"</f>
        <v>328</v>
      </c>
      <c r="B332" t="str">
        <f t="shared" si="18"/>
        <v>201</v>
      </c>
      <c r="C332" t="str">
        <f t="shared" si="19"/>
        <v>14</v>
      </c>
      <c r="D332" t="str">
        <f>"14"</f>
        <v>14</v>
      </c>
      <c r="E332" t="str">
        <f>"201-14-14"</f>
        <v>201-14-14</v>
      </c>
      <c r="F332" t="s">
        <v>41</v>
      </c>
      <c r="G332" t="s">
        <v>44</v>
      </c>
      <c r="H332" t="s">
        <v>45</v>
      </c>
      <c r="I332">
        <v>0</v>
      </c>
      <c r="J332">
        <v>1</v>
      </c>
      <c r="K332">
        <v>1</v>
      </c>
      <c r="L332">
        <v>0</v>
      </c>
      <c r="M332">
        <v>0</v>
      </c>
      <c r="N332">
        <v>1</v>
      </c>
      <c r="O332">
        <v>1</v>
      </c>
      <c r="P332">
        <v>0</v>
      </c>
      <c r="Q332">
        <v>1</v>
      </c>
      <c r="AF332">
        <v>0</v>
      </c>
      <c r="AG332">
        <v>1</v>
      </c>
      <c r="AH332">
        <v>1</v>
      </c>
      <c r="AI332">
        <v>0</v>
      </c>
      <c r="AJ332">
        <v>1</v>
      </c>
      <c r="AK332">
        <v>0</v>
      </c>
    </row>
    <row r="333" spans="1:37" x14ac:dyDescent="0.25">
      <c r="A333" t="str">
        <f>"329"</f>
        <v>329</v>
      </c>
      <c r="B333" t="str">
        <f t="shared" si="18"/>
        <v>201</v>
      </c>
      <c r="C333" t="str">
        <f t="shared" si="19"/>
        <v>14</v>
      </c>
      <c r="D333" t="str">
        <f>"13"</f>
        <v>13</v>
      </c>
      <c r="E333" t="str">
        <f>"201-14-13"</f>
        <v>201-14-13</v>
      </c>
      <c r="F333" t="s">
        <v>41</v>
      </c>
      <c r="G333" t="s">
        <v>44</v>
      </c>
      <c r="H333" t="s">
        <v>45</v>
      </c>
      <c r="I333">
        <v>1</v>
      </c>
      <c r="J333">
        <v>1</v>
      </c>
      <c r="K333">
        <v>0</v>
      </c>
      <c r="L333">
        <v>0</v>
      </c>
      <c r="M333">
        <v>1</v>
      </c>
      <c r="N333">
        <v>0</v>
      </c>
      <c r="O333">
        <v>0</v>
      </c>
      <c r="P333">
        <v>0</v>
      </c>
      <c r="Q333">
        <v>0</v>
      </c>
      <c r="AF333">
        <v>0</v>
      </c>
      <c r="AG333">
        <v>1</v>
      </c>
      <c r="AH333">
        <v>1</v>
      </c>
      <c r="AI333">
        <v>0</v>
      </c>
      <c r="AJ333">
        <v>0</v>
      </c>
      <c r="AK333">
        <v>1</v>
      </c>
    </row>
    <row r="334" spans="1:37" x14ac:dyDescent="0.25">
      <c r="A334" t="str">
        <f>"330"</f>
        <v>330</v>
      </c>
      <c r="B334" t="str">
        <f t="shared" si="18"/>
        <v>201</v>
      </c>
      <c r="C334" t="str">
        <f t="shared" si="19"/>
        <v>14</v>
      </c>
      <c r="D334" t="str">
        <f>"9"</f>
        <v>9</v>
      </c>
      <c r="E334" t="str">
        <f>"201-14-9"</f>
        <v>201-14-9</v>
      </c>
      <c r="F334" t="s">
        <v>41</v>
      </c>
      <c r="G334" t="s">
        <v>44</v>
      </c>
      <c r="H334" t="s">
        <v>45</v>
      </c>
      <c r="I334">
        <v>0</v>
      </c>
      <c r="J334">
        <v>0</v>
      </c>
      <c r="K334">
        <v>1</v>
      </c>
      <c r="L334">
        <v>1</v>
      </c>
      <c r="M334">
        <v>1</v>
      </c>
      <c r="N334">
        <v>0</v>
      </c>
      <c r="O334">
        <v>1</v>
      </c>
      <c r="P334">
        <v>1</v>
      </c>
      <c r="Q334">
        <v>0</v>
      </c>
      <c r="AF334">
        <v>0</v>
      </c>
      <c r="AG334">
        <v>1</v>
      </c>
      <c r="AH334">
        <v>1</v>
      </c>
      <c r="AI334">
        <v>0</v>
      </c>
      <c r="AJ334">
        <v>1</v>
      </c>
      <c r="AK334">
        <v>0</v>
      </c>
    </row>
    <row r="335" spans="1:37" x14ac:dyDescent="0.25">
      <c r="A335" t="str">
        <f>"331"</f>
        <v>331</v>
      </c>
      <c r="B335" t="str">
        <f t="shared" si="18"/>
        <v>201</v>
      </c>
      <c r="C335" t="str">
        <f t="shared" si="19"/>
        <v>14</v>
      </c>
      <c r="D335" t="str">
        <f>"5"</f>
        <v>5</v>
      </c>
      <c r="E335" t="str">
        <f>"201-14-5"</f>
        <v>201-14-5</v>
      </c>
      <c r="F335" t="s">
        <v>41</v>
      </c>
      <c r="G335" t="s">
        <v>44</v>
      </c>
      <c r="H335" t="s">
        <v>45</v>
      </c>
      <c r="I335">
        <v>0</v>
      </c>
      <c r="J335">
        <v>0</v>
      </c>
      <c r="K335">
        <v>1</v>
      </c>
      <c r="L335">
        <v>1</v>
      </c>
      <c r="M335">
        <v>0</v>
      </c>
      <c r="N335">
        <v>1</v>
      </c>
      <c r="O335">
        <v>1</v>
      </c>
      <c r="P335">
        <v>1</v>
      </c>
      <c r="Q335">
        <v>0</v>
      </c>
      <c r="AF335">
        <v>0</v>
      </c>
      <c r="AG335">
        <v>1</v>
      </c>
      <c r="AH335">
        <v>0</v>
      </c>
      <c r="AI335">
        <v>1</v>
      </c>
      <c r="AJ335">
        <v>0</v>
      </c>
      <c r="AK335">
        <v>1</v>
      </c>
    </row>
    <row r="336" spans="1:37" x14ac:dyDescent="0.25">
      <c r="A336" t="str">
        <f>"332"</f>
        <v>332</v>
      </c>
      <c r="B336" t="str">
        <f t="shared" si="18"/>
        <v>201</v>
      </c>
      <c r="C336" t="str">
        <f t="shared" si="19"/>
        <v>14</v>
      </c>
      <c r="D336" t="str">
        <f>"2"</f>
        <v>2</v>
      </c>
      <c r="E336" t="str">
        <f>"201-14-2"</f>
        <v>201-14-2</v>
      </c>
      <c r="F336" t="s">
        <v>41</v>
      </c>
      <c r="G336" t="s">
        <v>44</v>
      </c>
      <c r="H336" t="s">
        <v>45</v>
      </c>
      <c r="I336">
        <v>0</v>
      </c>
      <c r="J336">
        <v>1</v>
      </c>
      <c r="K336">
        <v>0</v>
      </c>
      <c r="L336">
        <v>0</v>
      </c>
      <c r="M336">
        <v>1</v>
      </c>
      <c r="N336">
        <v>1</v>
      </c>
      <c r="O336">
        <v>0</v>
      </c>
      <c r="P336">
        <v>1</v>
      </c>
      <c r="Q336">
        <v>1</v>
      </c>
      <c r="AF336">
        <v>0</v>
      </c>
      <c r="AG336">
        <v>1</v>
      </c>
      <c r="AH336">
        <v>0</v>
      </c>
      <c r="AI336">
        <v>1</v>
      </c>
      <c r="AJ336">
        <v>0</v>
      </c>
      <c r="AK336">
        <v>1</v>
      </c>
    </row>
    <row r="337" spans="1:37" x14ac:dyDescent="0.25">
      <c r="A337" t="str">
        <f>"333"</f>
        <v>333</v>
      </c>
      <c r="B337" t="str">
        <f t="shared" si="18"/>
        <v>201</v>
      </c>
      <c r="C337" t="str">
        <f t="shared" si="19"/>
        <v>14</v>
      </c>
      <c r="D337" t="str">
        <f>"25"</f>
        <v>25</v>
      </c>
      <c r="E337" t="str">
        <f>"201-14-25"</f>
        <v>201-14-25</v>
      </c>
      <c r="F337" t="s">
        <v>41</v>
      </c>
      <c r="G337" t="s">
        <v>44</v>
      </c>
      <c r="H337" t="s">
        <v>45</v>
      </c>
      <c r="I337">
        <v>1</v>
      </c>
      <c r="J337">
        <v>0</v>
      </c>
      <c r="K337">
        <v>1</v>
      </c>
      <c r="L337">
        <v>0</v>
      </c>
      <c r="M337">
        <v>1</v>
      </c>
      <c r="N337">
        <v>1</v>
      </c>
      <c r="O337">
        <v>0</v>
      </c>
      <c r="P337">
        <v>0</v>
      </c>
      <c r="Q337">
        <v>1</v>
      </c>
      <c r="AF337">
        <v>0</v>
      </c>
      <c r="AG337">
        <v>1</v>
      </c>
      <c r="AH337">
        <v>0</v>
      </c>
      <c r="AI337">
        <v>1</v>
      </c>
      <c r="AJ337">
        <v>1</v>
      </c>
      <c r="AK337">
        <v>0</v>
      </c>
    </row>
    <row r="338" spans="1:37" x14ac:dyDescent="0.25">
      <c r="A338" t="str">
        <f>"334"</f>
        <v>334</v>
      </c>
      <c r="B338" t="str">
        <f t="shared" si="18"/>
        <v>201</v>
      </c>
      <c r="C338" t="str">
        <f t="shared" si="19"/>
        <v>14</v>
      </c>
      <c r="D338" t="str">
        <f>"16"</f>
        <v>16</v>
      </c>
      <c r="E338" t="str">
        <f>"201-14-16"</f>
        <v>201-14-16</v>
      </c>
      <c r="F338" t="s">
        <v>41</v>
      </c>
      <c r="G338" t="s">
        <v>44</v>
      </c>
      <c r="H338" t="s">
        <v>45</v>
      </c>
      <c r="I338">
        <v>0</v>
      </c>
      <c r="J338">
        <v>1</v>
      </c>
      <c r="K338">
        <v>1</v>
      </c>
      <c r="L338">
        <v>0</v>
      </c>
      <c r="M338">
        <v>0</v>
      </c>
      <c r="N338">
        <v>1</v>
      </c>
      <c r="O338">
        <v>1</v>
      </c>
      <c r="P338">
        <v>0</v>
      </c>
      <c r="Q338">
        <v>1</v>
      </c>
      <c r="AF338">
        <v>0</v>
      </c>
      <c r="AG338">
        <v>1</v>
      </c>
      <c r="AH338">
        <v>1</v>
      </c>
      <c r="AI338">
        <v>0</v>
      </c>
      <c r="AJ338">
        <v>1</v>
      </c>
      <c r="AK338">
        <v>0</v>
      </c>
    </row>
    <row r="339" spans="1:37" x14ac:dyDescent="0.25">
      <c r="A339" t="str">
        <f>"335"</f>
        <v>335</v>
      </c>
      <c r="B339" t="str">
        <f t="shared" si="18"/>
        <v>201</v>
      </c>
      <c r="C339" t="str">
        <f t="shared" si="19"/>
        <v>14</v>
      </c>
      <c r="D339" t="str">
        <f>"15"</f>
        <v>15</v>
      </c>
      <c r="E339" t="str">
        <f>"201-14-15"</f>
        <v>201-14-15</v>
      </c>
      <c r="F339" t="s">
        <v>41</v>
      </c>
      <c r="G339" t="s">
        <v>44</v>
      </c>
      <c r="H339" t="s">
        <v>45</v>
      </c>
      <c r="I339">
        <v>1</v>
      </c>
      <c r="J339">
        <v>0</v>
      </c>
      <c r="K339">
        <v>1</v>
      </c>
      <c r="L339">
        <v>0</v>
      </c>
      <c r="M339">
        <v>1</v>
      </c>
      <c r="N339">
        <v>1</v>
      </c>
      <c r="O339">
        <v>0</v>
      </c>
      <c r="P339">
        <v>0</v>
      </c>
      <c r="Q339">
        <v>1</v>
      </c>
      <c r="AF339">
        <v>1</v>
      </c>
      <c r="AG339">
        <v>0</v>
      </c>
      <c r="AH339">
        <v>1</v>
      </c>
      <c r="AI339">
        <v>0</v>
      </c>
      <c r="AJ339">
        <v>1</v>
      </c>
      <c r="AK339">
        <v>0</v>
      </c>
    </row>
    <row r="340" spans="1:37" x14ac:dyDescent="0.25">
      <c r="A340" t="str">
        <f>"336"</f>
        <v>336</v>
      </c>
      <c r="B340" t="str">
        <f t="shared" si="18"/>
        <v>201</v>
      </c>
      <c r="C340" t="str">
        <f t="shared" si="19"/>
        <v>14</v>
      </c>
      <c r="D340" t="str">
        <f>"10"</f>
        <v>10</v>
      </c>
      <c r="E340" t="str">
        <f>"201-14-10"</f>
        <v>201-14-10</v>
      </c>
      <c r="F340" t="s">
        <v>41</v>
      </c>
      <c r="G340" t="s">
        <v>44</v>
      </c>
      <c r="H340" t="s">
        <v>45</v>
      </c>
      <c r="I340">
        <v>0</v>
      </c>
      <c r="J340">
        <v>0</v>
      </c>
      <c r="K340">
        <v>1</v>
      </c>
      <c r="L340">
        <v>1</v>
      </c>
      <c r="M340">
        <v>1</v>
      </c>
      <c r="N340">
        <v>1</v>
      </c>
      <c r="O340">
        <v>1</v>
      </c>
      <c r="P340">
        <v>0</v>
      </c>
      <c r="Q340">
        <v>0</v>
      </c>
      <c r="AF340">
        <v>0</v>
      </c>
      <c r="AG340">
        <v>1</v>
      </c>
      <c r="AH340">
        <v>1</v>
      </c>
      <c r="AI340">
        <v>0</v>
      </c>
      <c r="AJ340">
        <v>1</v>
      </c>
      <c r="AK340">
        <v>0</v>
      </c>
    </row>
    <row r="341" spans="1:37" x14ac:dyDescent="0.25">
      <c r="A341" t="str">
        <f>"337"</f>
        <v>337</v>
      </c>
      <c r="B341" t="str">
        <f t="shared" si="18"/>
        <v>201</v>
      </c>
      <c r="C341" t="str">
        <f t="shared" si="19"/>
        <v>14</v>
      </c>
      <c r="D341" t="str">
        <f>"6"</f>
        <v>6</v>
      </c>
      <c r="E341" t="str">
        <f>"201-14-6"</f>
        <v>201-14-6</v>
      </c>
      <c r="F341" t="s">
        <v>41</v>
      </c>
      <c r="G341" t="s">
        <v>44</v>
      </c>
      <c r="H341" t="s">
        <v>45</v>
      </c>
      <c r="I341">
        <v>0</v>
      </c>
      <c r="J341">
        <v>0</v>
      </c>
      <c r="K341">
        <v>1</v>
      </c>
      <c r="L341">
        <v>1</v>
      </c>
      <c r="M341">
        <v>0</v>
      </c>
      <c r="N341">
        <v>1</v>
      </c>
      <c r="O341">
        <v>1</v>
      </c>
      <c r="P341">
        <v>1</v>
      </c>
      <c r="Q341">
        <v>0</v>
      </c>
      <c r="AF341">
        <v>0</v>
      </c>
      <c r="AG341">
        <v>1</v>
      </c>
      <c r="AH341">
        <v>0</v>
      </c>
      <c r="AI341">
        <v>1</v>
      </c>
      <c r="AJ341">
        <v>0</v>
      </c>
      <c r="AK341">
        <v>1</v>
      </c>
    </row>
    <row r="342" spans="1:37" x14ac:dyDescent="0.25">
      <c r="A342" t="str">
        <f>"338"</f>
        <v>338</v>
      </c>
      <c r="B342" t="str">
        <f t="shared" si="18"/>
        <v>201</v>
      </c>
      <c r="C342" t="str">
        <f t="shared" si="19"/>
        <v>14</v>
      </c>
      <c r="D342" t="str">
        <f>"3"</f>
        <v>3</v>
      </c>
      <c r="E342" t="str">
        <f>"201-14-3"</f>
        <v>201-14-3</v>
      </c>
      <c r="F342" t="s">
        <v>41</v>
      </c>
      <c r="G342" t="s">
        <v>44</v>
      </c>
      <c r="H342" t="s">
        <v>45</v>
      </c>
      <c r="I342">
        <v>0</v>
      </c>
      <c r="J342">
        <v>1</v>
      </c>
      <c r="K342">
        <v>0</v>
      </c>
      <c r="L342">
        <v>0</v>
      </c>
      <c r="M342">
        <v>1</v>
      </c>
      <c r="N342">
        <v>1</v>
      </c>
      <c r="O342">
        <v>1</v>
      </c>
      <c r="P342">
        <v>0</v>
      </c>
      <c r="Q342">
        <v>1</v>
      </c>
      <c r="AF342">
        <v>0</v>
      </c>
      <c r="AG342">
        <v>1</v>
      </c>
      <c r="AH342">
        <v>0</v>
      </c>
      <c r="AI342">
        <v>1</v>
      </c>
      <c r="AJ342">
        <v>1</v>
      </c>
      <c r="AK342">
        <v>0</v>
      </c>
    </row>
    <row r="343" spans="1:37" x14ac:dyDescent="0.25">
      <c r="A343" t="str">
        <f>"339"</f>
        <v>339</v>
      </c>
      <c r="B343" t="str">
        <f t="shared" si="18"/>
        <v>201</v>
      </c>
      <c r="C343" t="str">
        <f t="shared" si="19"/>
        <v>14</v>
      </c>
      <c r="D343" t="str">
        <f>"24"</f>
        <v>24</v>
      </c>
      <c r="E343" t="str">
        <f>"201-14-24"</f>
        <v>201-14-24</v>
      </c>
      <c r="F343" t="s">
        <v>41</v>
      </c>
      <c r="G343" t="s">
        <v>44</v>
      </c>
      <c r="H343" t="s">
        <v>45</v>
      </c>
      <c r="I343">
        <v>0</v>
      </c>
      <c r="J343">
        <v>0</v>
      </c>
      <c r="K343">
        <v>0</v>
      </c>
      <c r="L343">
        <v>1</v>
      </c>
      <c r="M343">
        <v>1</v>
      </c>
      <c r="N343">
        <v>1</v>
      </c>
      <c r="O343">
        <v>1</v>
      </c>
      <c r="P343">
        <v>0</v>
      </c>
      <c r="Q343">
        <v>1</v>
      </c>
      <c r="AF343">
        <v>1</v>
      </c>
      <c r="AG343">
        <v>0</v>
      </c>
      <c r="AH343">
        <v>1</v>
      </c>
      <c r="AI343">
        <v>0</v>
      </c>
      <c r="AJ343">
        <v>1</v>
      </c>
      <c r="AK343">
        <v>0</v>
      </c>
    </row>
    <row r="344" spans="1:37" x14ac:dyDescent="0.25">
      <c r="A344" t="str">
        <f>"340"</f>
        <v>340</v>
      </c>
      <c r="B344" t="str">
        <f t="shared" si="18"/>
        <v>201</v>
      </c>
      <c r="C344" t="str">
        <f t="shared" si="19"/>
        <v>14</v>
      </c>
      <c r="D344" t="str">
        <f>"18"</f>
        <v>18</v>
      </c>
      <c r="E344" t="str">
        <f>"201-14-18"</f>
        <v>201-14-18</v>
      </c>
      <c r="F344" t="s">
        <v>41</v>
      </c>
      <c r="G344" t="s">
        <v>44</v>
      </c>
      <c r="H344" t="s">
        <v>45</v>
      </c>
      <c r="I344">
        <v>0</v>
      </c>
      <c r="J344">
        <v>0</v>
      </c>
      <c r="K344">
        <v>1</v>
      </c>
      <c r="L344">
        <v>0</v>
      </c>
      <c r="M344">
        <v>1</v>
      </c>
      <c r="N344">
        <v>1</v>
      </c>
      <c r="O344">
        <v>1</v>
      </c>
      <c r="P344">
        <v>0</v>
      </c>
      <c r="Q344">
        <v>1</v>
      </c>
      <c r="AF344">
        <v>0</v>
      </c>
      <c r="AG344">
        <v>1</v>
      </c>
      <c r="AH344">
        <v>0</v>
      </c>
      <c r="AI344">
        <v>1</v>
      </c>
      <c r="AJ344">
        <v>1</v>
      </c>
      <c r="AK344">
        <v>0</v>
      </c>
    </row>
    <row r="345" spans="1:37" x14ac:dyDescent="0.25">
      <c r="A345" t="str">
        <f>"341"</f>
        <v>341</v>
      </c>
      <c r="B345" t="str">
        <f t="shared" si="18"/>
        <v>201</v>
      </c>
      <c r="C345" t="str">
        <f t="shared" si="19"/>
        <v>14</v>
      </c>
      <c r="D345" t="str">
        <f>"17"</f>
        <v>17</v>
      </c>
      <c r="E345" t="str">
        <f>"201-14-17"</f>
        <v>201-14-17</v>
      </c>
      <c r="F345" t="s">
        <v>41</v>
      </c>
      <c r="G345" t="s">
        <v>44</v>
      </c>
      <c r="H345" t="s">
        <v>45</v>
      </c>
      <c r="I345">
        <v>0</v>
      </c>
      <c r="J345">
        <v>0</v>
      </c>
      <c r="K345">
        <v>1</v>
      </c>
      <c r="L345">
        <v>0</v>
      </c>
      <c r="M345">
        <v>1</v>
      </c>
      <c r="N345">
        <v>1</v>
      </c>
      <c r="O345">
        <v>1</v>
      </c>
      <c r="P345">
        <v>0</v>
      </c>
      <c r="Q345">
        <v>1</v>
      </c>
      <c r="AF345">
        <v>0</v>
      </c>
      <c r="AG345">
        <v>1</v>
      </c>
      <c r="AH345">
        <v>0</v>
      </c>
      <c r="AI345">
        <v>1</v>
      </c>
      <c r="AJ345">
        <v>1</v>
      </c>
      <c r="AK345">
        <v>0</v>
      </c>
    </row>
    <row r="346" spans="1:37" x14ac:dyDescent="0.25">
      <c r="A346" t="str">
        <f>"342"</f>
        <v>342</v>
      </c>
      <c r="B346" t="str">
        <f t="shared" si="18"/>
        <v>201</v>
      </c>
      <c r="C346" t="str">
        <f t="shared" si="19"/>
        <v>14</v>
      </c>
      <c r="D346" t="str">
        <f>"11"</f>
        <v>11</v>
      </c>
      <c r="E346" t="str">
        <f>"201-14-11"</f>
        <v>201-14-11</v>
      </c>
      <c r="F346" t="s">
        <v>41</v>
      </c>
      <c r="G346" t="s">
        <v>44</v>
      </c>
      <c r="H346" t="s">
        <v>45</v>
      </c>
      <c r="I346">
        <v>0</v>
      </c>
      <c r="J346">
        <v>0</v>
      </c>
      <c r="K346">
        <v>1</v>
      </c>
      <c r="L346">
        <v>1</v>
      </c>
      <c r="M346">
        <v>1</v>
      </c>
      <c r="N346">
        <v>1</v>
      </c>
      <c r="O346">
        <v>1</v>
      </c>
      <c r="P346">
        <v>0</v>
      </c>
      <c r="Q346">
        <v>0</v>
      </c>
      <c r="AF346">
        <v>1</v>
      </c>
      <c r="AG346">
        <v>0</v>
      </c>
      <c r="AH346">
        <v>1</v>
      </c>
      <c r="AI346">
        <v>0</v>
      </c>
      <c r="AJ346">
        <v>1</v>
      </c>
      <c r="AK346">
        <v>0</v>
      </c>
    </row>
    <row r="347" spans="1:37" x14ac:dyDescent="0.25">
      <c r="A347" t="str">
        <f>"343"</f>
        <v>343</v>
      </c>
      <c r="B347" t="str">
        <f t="shared" si="18"/>
        <v>201</v>
      </c>
      <c r="C347" t="str">
        <f t="shared" si="19"/>
        <v>14</v>
      </c>
      <c r="D347" t="str">
        <f>"7"</f>
        <v>7</v>
      </c>
      <c r="E347" t="str">
        <f>"201-14-7"</f>
        <v>201-14-7</v>
      </c>
      <c r="F347" t="s">
        <v>41</v>
      </c>
      <c r="G347" t="s">
        <v>44</v>
      </c>
      <c r="H347" t="s">
        <v>45</v>
      </c>
      <c r="I347">
        <v>1</v>
      </c>
      <c r="J347">
        <v>1</v>
      </c>
      <c r="K347">
        <v>0</v>
      </c>
      <c r="L347">
        <v>0</v>
      </c>
      <c r="M347">
        <v>0</v>
      </c>
      <c r="N347">
        <v>0</v>
      </c>
      <c r="O347">
        <v>1</v>
      </c>
      <c r="P347">
        <v>1</v>
      </c>
      <c r="Q347">
        <v>1</v>
      </c>
      <c r="AF347">
        <v>1</v>
      </c>
      <c r="AG347">
        <v>0</v>
      </c>
      <c r="AH347">
        <v>0</v>
      </c>
      <c r="AI347">
        <v>1</v>
      </c>
      <c r="AJ347">
        <v>0</v>
      </c>
      <c r="AK347">
        <v>1</v>
      </c>
    </row>
    <row r="348" spans="1:37" x14ac:dyDescent="0.25">
      <c r="A348" t="str">
        <f>"344"</f>
        <v>344</v>
      </c>
      <c r="B348" t="str">
        <f t="shared" si="18"/>
        <v>201</v>
      </c>
      <c r="C348" t="str">
        <f t="shared" si="19"/>
        <v>14</v>
      </c>
      <c r="D348" t="str">
        <f>"1"</f>
        <v>1</v>
      </c>
      <c r="E348" t="str">
        <f>"201-14-1"</f>
        <v>201-14-1</v>
      </c>
      <c r="F348" t="s">
        <v>41</v>
      </c>
      <c r="G348" t="s">
        <v>44</v>
      </c>
      <c r="H348" t="s">
        <v>45</v>
      </c>
      <c r="I348">
        <v>0</v>
      </c>
      <c r="J348">
        <v>1</v>
      </c>
      <c r="K348">
        <v>0</v>
      </c>
      <c r="L348">
        <v>0</v>
      </c>
      <c r="M348">
        <v>1</v>
      </c>
      <c r="N348">
        <v>1</v>
      </c>
      <c r="O348">
        <v>0</v>
      </c>
      <c r="P348">
        <v>1</v>
      </c>
      <c r="Q348">
        <v>1</v>
      </c>
      <c r="AF348">
        <v>0</v>
      </c>
      <c r="AG348">
        <v>1</v>
      </c>
      <c r="AH348">
        <v>0</v>
      </c>
      <c r="AI348">
        <v>1</v>
      </c>
      <c r="AJ348">
        <v>0</v>
      </c>
      <c r="AK348">
        <v>1</v>
      </c>
    </row>
    <row r="349" spans="1:37" x14ac:dyDescent="0.25">
      <c r="A349" t="str">
        <f>"345"</f>
        <v>345</v>
      </c>
      <c r="B349" t="str">
        <f t="shared" si="18"/>
        <v>201</v>
      </c>
      <c r="C349" t="str">
        <f t="shared" si="19"/>
        <v>14</v>
      </c>
      <c r="D349" t="str">
        <f>"20"</f>
        <v>20</v>
      </c>
      <c r="E349" t="str">
        <f>"201-14-20"</f>
        <v>201-14-20</v>
      </c>
      <c r="F349" t="s">
        <v>41</v>
      </c>
      <c r="G349" t="s">
        <v>44</v>
      </c>
      <c r="H349" t="s">
        <v>45</v>
      </c>
      <c r="I349">
        <v>0</v>
      </c>
      <c r="J349">
        <v>0</v>
      </c>
      <c r="K349">
        <v>1</v>
      </c>
      <c r="L349">
        <v>0</v>
      </c>
      <c r="M349">
        <v>1</v>
      </c>
      <c r="N349">
        <v>1</v>
      </c>
      <c r="O349">
        <v>1</v>
      </c>
      <c r="P349">
        <v>0</v>
      </c>
      <c r="Q349">
        <v>0</v>
      </c>
      <c r="AF349">
        <v>0</v>
      </c>
      <c r="AG349">
        <v>1</v>
      </c>
      <c r="AH349">
        <v>0</v>
      </c>
      <c r="AI349">
        <v>1</v>
      </c>
      <c r="AJ349">
        <v>1</v>
      </c>
      <c r="AK349">
        <v>0</v>
      </c>
    </row>
    <row r="350" spans="1:37" x14ac:dyDescent="0.25">
      <c r="A350" t="str">
        <f>"346"</f>
        <v>346</v>
      </c>
      <c r="B350" t="str">
        <f t="shared" si="18"/>
        <v>201</v>
      </c>
      <c r="C350" t="str">
        <f t="shared" si="19"/>
        <v>14</v>
      </c>
      <c r="D350" t="str">
        <f>"19"</f>
        <v>19</v>
      </c>
      <c r="E350" t="str">
        <f>"201-14-19"</f>
        <v>201-14-19</v>
      </c>
      <c r="F350" t="s">
        <v>41</v>
      </c>
      <c r="G350" t="s">
        <v>44</v>
      </c>
      <c r="H350" t="s">
        <v>45</v>
      </c>
      <c r="I350">
        <v>1</v>
      </c>
      <c r="J350">
        <v>1</v>
      </c>
      <c r="K350">
        <v>1</v>
      </c>
      <c r="L350">
        <v>1</v>
      </c>
      <c r="M350">
        <v>1</v>
      </c>
      <c r="N350">
        <v>0</v>
      </c>
      <c r="O350">
        <v>0</v>
      </c>
      <c r="P350">
        <v>0</v>
      </c>
      <c r="Q350">
        <v>0</v>
      </c>
      <c r="AF350">
        <v>1</v>
      </c>
      <c r="AG350">
        <v>0</v>
      </c>
      <c r="AH350">
        <v>0</v>
      </c>
      <c r="AI350">
        <v>1</v>
      </c>
      <c r="AJ350">
        <v>1</v>
      </c>
      <c r="AK350">
        <v>0</v>
      </c>
    </row>
    <row r="351" spans="1:37" x14ac:dyDescent="0.25">
      <c r="A351" t="str">
        <f>"347"</f>
        <v>347</v>
      </c>
      <c r="B351" t="str">
        <f t="shared" si="18"/>
        <v>201</v>
      </c>
      <c r="C351" t="str">
        <f t="shared" si="19"/>
        <v>14</v>
      </c>
      <c r="D351" t="str">
        <f>"12"</f>
        <v>12</v>
      </c>
      <c r="E351" t="str">
        <f>"201-14-12"</f>
        <v>201-14-12</v>
      </c>
      <c r="F351" t="s">
        <v>41</v>
      </c>
      <c r="G351" t="s">
        <v>44</v>
      </c>
      <c r="H351" t="s">
        <v>45</v>
      </c>
      <c r="I351">
        <v>1</v>
      </c>
      <c r="J351">
        <v>1</v>
      </c>
      <c r="K351">
        <v>0</v>
      </c>
      <c r="L351">
        <v>1</v>
      </c>
      <c r="M351">
        <v>1</v>
      </c>
      <c r="N351">
        <v>0</v>
      </c>
      <c r="O351">
        <v>1</v>
      </c>
      <c r="P351">
        <v>0</v>
      </c>
      <c r="Q351">
        <v>0</v>
      </c>
      <c r="AF351">
        <v>1</v>
      </c>
      <c r="AG351">
        <v>0</v>
      </c>
      <c r="AH351">
        <v>0</v>
      </c>
      <c r="AI351">
        <v>1</v>
      </c>
      <c r="AJ351">
        <v>1</v>
      </c>
      <c r="AK351">
        <v>0</v>
      </c>
    </row>
    <row r="352" spans="1:37" x14ac:dyDescent="0.25">
      <c r="A352" t="str">
        <f>"348"</f>
        <v>348</v>
      </c>
      <c r="B352" t="str">
        <f t="shared" si="18"/>
        <v>201</v>
      </c>
      <c r="C352" t="str">
        <f t="shared" si="19"/>
        <v>14</v>
      </c>
      <c r="D352" t="str">
        <f>"8"</f>
        <v>8</v>
      </c>
      <c r="E352" t="str">
        <f>"201-14-8"</f>
        <v>201-14-8</v>
      </c>
      <c r="F352" t="s">
        <v>41</v>
      </c>
      <c r="G352" t="s">
        <v>44</v>
      </c>
      <c r="H352" t="s">
        <v>45</v>
      </c>
      <c r="I352">
        <v>0</v>
      </c>
      <c r="J352">
        <v>0</v>
      </c>
      <c r="K352">
        <v>1</v>
      </c>
      <c r="L352">
        <v>1</v>
      </c>
      <c r="M352">
        <v>0</v>
      </c>
      <c r="N352">
        <v>1</v>
      </c>
      <c r="O352">
        <v>1</v>
      </c>
      <c r="P352">
        <v>0</v>
      </c>
      <c r="Q352">
        <v>1</v>
      </c>
      <c r="AF352">
        <v>1</v>
      </c>
      <c r="AG352">
        <v>0</v>
      </c>
      <c r="AH352">
        <v>1</v>
      </c>
      <c r="AI352">
        <v>0</v>
      </c>
      <c r="AJ352">
        <v>1</v>
      </c>
      <c r="AK352">
        <v>0</v>
      </c>
    </row>
    <row r="353" spans="1:37" x14ac:dyDescent="0.25">
      <c r="A353" t="str">
        <f>"349"</f>
        <v>349</v>
      </c>
      <c r="B353" t="str">
        <f t="shared" si="18"/>
        <v>201</v>
      </c>
      <c r="C353" t="str">
        <f t="shared" si="19"/>
        <v>14</v>
      </c>
      <c r="D353" t="str">
        <f>"4"</f>
        <v>4</v>
      </c>
      <c r="E353" t="str">
        <f>"201-14-4"</f>
        <v>201-14-4</v>
      </c>
      <c r="F353" t="s">
        <v>41</v>
      </c>
      <c r="G353" t="s">
        <v>44</v>
      </c>
      <c r="H353" t="s">
        <v>45</v>
      </c>
      <c r="I353">
        <v>0</v>
      </c>
      <c r="J353">
        <v>1</v>
      </c>
      <c r="K353">
        <v>0</v>
      </c>
      <c r="L353">
        <v>0</v>
      </c>
      <c r="M353">
        <v>1</v>
      </c>
      <c r="N353">
        <v>1</v>
      </c>
      <c r="O353">
        <v>1</v>
      </c>
      <c r="P353">
        <v>0</v>
      </c>
      <c r="Q353">
        <v>1</v>
      </c>
      <c r="AF353">
        <v>0</v>
      </c>
      <c r="AG353">
        <v>1</v>
      </c>
      <c r="AH353">
        <v>0</v>
      </c>
      <c r="AI353">
        <v>1</v>
      </c>
      <c r="AJ353">
        <v>1</v>
      </c>
      <c r="AK353">
        <v>0</v>
      </c>
    </row>
    <row r="354" spans="1:37" x14ac:dyDescent="0.25">
      <c r="A354" t="str">
        <f>"350"</f>
        <v>350</v>
      </c>
      <c r="B354" t="str">
        <f t="shared" si="18"/>
        <v>201</v>
      </c>
      <c r="C354" t="str">
        <f t="shared" si="19"/>
        <v>14</v>
      </c>
      <c r="D354" t="str">
        <f>"23"</f>
        <v>23</v>
      </c>
      <c r="E354" t="str">
        <f>"201-14-23"</f>
        <v>201-14-23</v>
      </c>
      <c r="F354" t="s">
        <v>41</v>
      </c>
      <c r="G354" t="s">
        <v>44</v>
      </c>
      <c r="H354" t="s">
        <v>45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1</v>
      </c>
      <c r="AF354">
        <v>0</v>
      </c>
      <c r="AG354">
        <v>1</v>
      </c>
      <c r="AH354">
        <v>0</v>
      </c>
      <c r="AI354">
        <v>1</v>
      </c>
      <c r="AJ354">
        <v>0</v>
      </c>
      <c r="AK354">
        <v>1</v>
      </c>
    </row>
    <row r="355" spans="1:37" x14ac:dyDescent="0.25">
      <c r="A355" t="str">
        <f>"351"</f>
        <v>351</v>
      </c>
      <c r="B355" t="str">
        <f t="shared" si="18"/>
        <v>201</v>
      </c>
      <c r="C355" t="str">
        <f t="shared" ref="C355:C379" si="20">"15"</f>
        <v>15</v>
      </c>
      <c r="D355" t="str">
        <f>"24"</f>
        <v>24</v>
      </c>
      <c r="E355" t="str">
        <f>"201-15-24"</f>
        <v>201-15-24</v>
      </c>
      <c r="F355" t="s">
        <v>41</v>
      </c>
      <c r="G355" t="s">
        <v>42</v>
      </c>
      <c r="H355" t="s">
        <v>43</v>
      </c>
      <c r="R355">
        <v>1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1</v>
      </c>
      <c r="Z355">
        <v>1</v>
      </c>
      <c r="AA355">
        <v>1</v>
      </c>
      <c r="AB355">
        <v>1</v>
      </c>
      <c r="AC355">
        <v>1</v>
      </c>
      <c r="AD355">
        <v>0</v>
      </c>
      <c r="AE355">
        <v>0</v>
      </c>
      <c r="AF355">
        <v>0</v>
      </c>
      <c r="AG355">
        <v>1</v>
      </c>
      <c r="AH355">
        <v>0</v>
      </c>
      <c r="AI355">
        <v>1</v>
      </c>
    </row>
    <row r="356" spans="1:37" x14ac:dyDescent="0.25">
      <c r="A356" t="str">
        <f>"352"</f>
        <v>352</v>
      </c>
      <c r="B356" t="str">
        <f t="shared" si="18"/>
        <v>201</v>
      </c>
      <c r="C356" t="str">
        <f t="shared" si="20"/>
        <v>15</v>
      </c>
      <c r="D356" t="str">
        <f>"23"</f>
        <v>23</v>
      </c>
      <c r="E356" t="str">
        <f>"201-15-23"</f>
        <v>201-15-23</v>
      </c>
      <c r="F356" t="s">
        <v>41</v>
      </c>
      <c r="G356" t="s">
        <v>42</v>
      </c>
      <c r="H356" t="s">
        <v>43</v>
      </c>
      <c r="R356">
        <v>0</v>
      </c>
      <c r="S356">
        <v>0</v>
      </c>
      <c r="T356">
        <v>1</v>
      </c>
      <c r="U356">
        <v>0</v>
      </c>
      <c r="V356">
        <v>0</v>
      </c>
      <c r="W356">
        <v>0</v>
      </c>
      <c r="X356">
        <v>0</v>
      </c>
      <c r="Y356">
        <v>1</v>
      </c>
      <c r="Z356">
        <v>1</v>
      </c>
      <c r="AA356">
        <v>1</v>
      </c>
      <c r="AB356">
        <v>1</v>
      </c>
      <c r="AC356">
        <v>1</v>
      </c>
      <c r="AD356">
        <v>0</v>
      </c>
      <c r="AE356">
        <v>0</v>
      </c>
      <c r="AF356">
        <v>0</v>
      </c>
      <c r="AG356">
        <v>1</v>
      </c>
      <c r="AH356">
        <v>0</v>
      </c>
      <c r="AI356">
        <v>1</v>
      </c>
    </row>
    <row r="357" spans="1:37" x14ac:dyDescent="0.25">
      <c r="A357" t="str">
        <f>"353"</f>
        <v>353</v>
      </c>
      <c r="B357" t="str">
        <f t="shared" si="18"/>
        <v>201</v>
      </c>
      <c r="C357" t="str">
        <f t="shared" si="20"/>
        <v>15</v>
      </c>
      <c r="D357" t="str">
        <f>"14"</f>
        <v>14</v>
      </c>
      <c r="E357" t="str">
        <f>"201-15-14"</f>
        <v>201-15-14</v>
      </c>
      <c r="F357" t="s">
        <v>41</v>
      </c>
      <c r="G357" t="s">
        <v>42</v>
      </c>
      <c r="H357" t="s">
        <v>43</v>
      </c>
      <c r="R357">
        <v>0</v>
      </c>
      <c r="S357">
        <v>1</v>
      </c>
      <c r="T357">
        <v>1</v>
      </c>
      <c r="U357">
        <v>0</v>
      </c>
      <c r="V357">
        <v>0</v>
      </c>
      <c r="W357">
        <v>1</v>
      </c>
      <c r="X357">
        <v>0</v>
      </c>
      <c r="Y357">
        <v>0</v>
      </c>
      <c r="Z357">
        <v>1</v>
      </c>
      <c r="AA357">
        <v>0</v>
      </c>
      <c r="AB357">
        <v>1</v>
      </c>
      <c r="AC357">
        <v>1</v>
      </c>
      <c r="AD357">
        <v>0</v>
      </c>
      <c r="AE357">
        <v>0</v>
      </c>
      <c r="AF357">
        <v>0</v>
      </c>
      <c r="AG357">
        <v>1</v>
      </c>
      <c r="AH357">
        <v>1</v>
      </c>
      <c r="AI357">
        <v>0</v>
      </c>
    </row>
    <row r="358" spans="1:37" x14ac:dyDescent="0.25">
      <c r="A358" t="str">
        <f>"354"</f>
        <v>354</v>
      </c>
      <c r="B358" t="str">
        <f t="shared" si="18"/>
        <v>201</v>
      </c>
      <c r="C358" t="str">
        <f t="shared" si="20"/>
        <v>15</v>
      </c>
      <c r="D358" t="str">
        <f>"13"</f>
        <v>13</v>
      </c>
      <c r="E358" t="str">
        <f>"201-15-13"</f>
        <v>201-15-13</v>
      </c>
      <c r="F358" t="s">
        <v>41</v>
      </c>
      <c r="G358" t="s">
        <v>42</v>
      </c>
      <c r="H358" t="s">
        <v>43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1</v>
      </c>
      <c r="X358">
        <v>0</v>
      </c>
      <c r="Y358">
        <v>1</v>
      </c>
      <c r="Z358">
        <v>1</v>
      </c>
      <c r="AA358">
        <v>1</v>
      </c>
      <c r="AB358">
        <v>1</v>
      </c>
      <c r="AC358">
        <v>1</v>
      </c>
      <c r="AD358">
        <v>0</v>
      </c>
      <c r="AE358">
        <v>0</v>
      </c>
      <c r="AF358">
        <v>0</v>
      </c>
      <c r="AG358">
        <v>1</v>
      </c>
      <c r="AH358">
        <v>0</v>
      </c>
      <c r="AI358">
        <v>1</v>
      </c>
    </row>
    <row r="359" spans="1:37" x14ac:dyDescent="0.25">
      <c r="A359" t="str">
        <f>"355"</f>
        <v>355</v>
      </c>
      <c r="B359" t="str">
        <f t="shared" si="18"/>
        <v>201</v>
      </c>
      <c r="C359" t="str">
        <f t="shared" si="20"/>
        <v>15</v>
      </c>
      <c r="D359" t="str">
        <f>"5"</f>
        <v>5</v>
      </c>
      <c r="E359" t="str">
        <f>"201-15-5"</f>
        <v>201-15-5</v>
      </c>
      <c r="F359" t="s">
        <v>41</v>
      </c>
      <c r="G359" t="s">
        <v>44</v>
      </c>
      <c r="H359" t="s">
        <v>45</v>
      </c>
      <c r="I359">
        <v>1</v>
      </c>
      <c r="J359">
        <v>1</v>
      </c>
      <c r="K359">
        <v>0</v>
      </c>
      <c r="L359">
        <v>0</v>
      </c>
      <c r="M359">
        <v>0</v>
      </c>
      <c r="N359">
        <v>1</v>
      </c>
      <c r="O359">
        <v>0</v>
      </c>
      <c r="P359">
        <v>1</v>
      </c>
      <c r="Q359">
        <v>1</v>
      </c>
      <c r="AF359">
        <v>0</v>
      </c>
      <c r="AG359">
        <v>1</v>
      </c>
      <c r="AH359">
        <v>0</v>
      </c>
      <c r="AI359">
        <v>1</v>
      </c>
      <c r="AJ359">
        <v>0</v>
      </c>
      <c r="AK359">
        <v>1</v>
      </c>
    </row>
    <row r="360" spans="1:37" x14ac:dyDescent="0.25">
      <c r="A360" t="str">
        <f>"356"</f>
        <v>356</v>
      </c>
      <c r="B360" t="str">
        <f t="shared" si="18"/>
        <v>201</v>
      </c>
      <c r="C360" t="str">
        <f t="shared" si="20"/>
        <v>15</v>
      </c>
      <c r="D360" t="str">
        <f>"3"</f>
        <v>3</v>
      </c>
      <c r="E360" t="str">
        <f>"201-15-3"</f>
        <v>201-15-3</v>
      </c>
      <c r="F360" t="s">
        <v>41</v>
      </c>
      <c r="G360" t="s">
        <v>44</v>
      </c>
      <c r="H360" t="s">
        <v>45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AF360">
        <v>1</v>
      </c>
      <c r="AG360">
        <v>0</v>
      </c>
      <c r="AH360">
        <v>1</v>
      </c>
      <c r="AI360">
        <v>0</v>
      </c>
      <c r="AJ360">
        <v>1</v>
      </c>
      <c r="AK360">
        <v>0</v>
      </c>
    </row>
    <row r="361" spans="1:37" x14ac:dyDescent="0.25">
      <c r="A361" t="str">
        <f>"357"</f>
        <v>357</v>
      </c>
      <c r="B361" t="str">
        <f t="shared" si="18"/>
        <v>201</v>
      </c>
      <c r="C361" t="str">
        <f t="shared" si="20"/>
        <v>15</v>
      </c>
      <c r="D361" t="str">
        <f>"22"</f>
        <v>22</v>
      </c>
      <c r="E361" t="str">
        <f>"201-15-22"</f>
        <v>201-15-22</v>
      </c>
      <c r="F361" t="s">
        <v>41</v>
      </c>
      <c r="G361" t="s">
        <v>42</v>
      </c>
      <c r="H361" t="s">
        <v>43</v>
      </c>
      <c r="R361">
        <v>0</v>
      </c>
      <c r="S361">
        <v>0</v>
      </c>
      <c r="T361">
        <v>1</v>
      </c>
      <c r="U361">
        <v>0</v>
      </c>
      <c r="V361">
        <v>0</v>
      </c>
      <c r="W361">
        <v>0</v>
      </c>
      <c r="X361">
        <v>0</v>
      </c>
      <c r="Y361">
        <v>1</v>
      </c>
      <c r="Z361">
        <v>1</v>
      </c>
      <c r="AA361">
        <v>1</v>
      </c>
      <c r="AB361">
        <v>1</v>
      </c>
      <c r="AC361">
        <v>1</v>
      </c>
      <c r="AD361">
        <v>0</v>
      </c>
      <c r="AE361">
        <v>0</v>
      </c>
      <c r="AF361">
        <v>0</v>
      </c>
      <c r="AG361">
        <v>1</v>
      </c>
      <c r="AH361">
        <v>0</v>
      </c>
      <c r="AI361">
        <v>1</v>
      </c>
    </row>
    <row r="362" spans="1:37" x14ac:dyDescent="0.25">
      <c r="A362" t="str">
        <f>"358"</f>
        <v>358</v>
      </c>
      <c r="B362" t="str">
        <f t="shared" si="18"/>
        <v>201</v>
      </c>
      <c r="C362" t="str">
        <f t="shared" si="20"/>
        <v>15</v>
      </c>
      <c r="D362" t="str">
        <f>"21"</f>
        <v>21</v>
      </c>
      <c r="E362" t="str">
        <f>"201-15-21"</f>
        <v>201-15-21</v>
      </c>
      <c r="F362" t="s">
        <v>41</v>
      </c>
      <c r="G362" t="s">
        <v>42</v>
      </c>
      <c r="H362" t="s">
        <v>43</v>
      </c>
      <c r="R362">
        <v>0</v>
      </c>
      <c r="S362">
        <v>1</v>
      </c>
      <c r="T362">
        <v>1</v>
      </c>
      <c r="U362">
        <v>0</v>
      </c>
      <c r="V362">
        <v>0</v>
      </c>
      <c r="W362">
        <v>1</v>
      </c>
      <c r="X362">
        <v>0</v>
      </c>
      <c r="Y362">
        <v>0</v>
      </c>
      <c r="Z362">
        <v>1</v>
      </c>
      <c r="AA362">
        <v>0</v>
      </c>
      <c r="AB362">
        <v>1</v>
      </c>
      <c r="AC362">
        <v>0</v>
      </c>
      <c r="AD362">
        <v>1</v>
      </c>
      <c r="AE362">
        <v>0</v>
      </c>
      <c r="AF362">
        <v>0</v>
      </c>
      <c r="AG362">
        <v>1</v>
      </c>
      <c r="AH362">
        <v>1</v>
      </c>
      <c r="AI362">
        <v>0</v>
      </c>
    </row>
    <row r="363" spans="1:37" x14ac:dyDescent="0.25">
      <c r="A363" t="str">
        <f>"359"</f>
        <v>359</v>
      </c>
      <c r="B363" t="str">
        <f t="shared" si="18"/>
        <v>201</v>
      </c>
      <c r="C363" t="str">
        <f t="shared" si="20"/>
        <v>15</v>
      </c>
      <c r="D363" t="str">
        <f>"15"</f>
        <v>15</v>
      </c>
      <c r="E363" t="str">
        <f>"201-15-15"</f>
        <v>201-15-15</v>
      </c>
      <c r="F363" t="s">
        <v>41</v>
      </c>
      <c r="G363" t="s">
        <v>42</v>
      </c>
      <c r="H363" t="s">
        <v>43</v>
      </c>
      <c r="R363">
        <v>0</v>
      </c>
      <c r="S363">
        <v>1</v>
      </c>
      <c r="T363">
        <v>0</v>
      </c>
      <c r="U363">
        <v>0</v>
      </c>
      <c r="V363">
        <v>1</v>
      </c>
      <c r="W363">
        <v>0</v>
      </c>
      <c r="X363">
        <v>0</v>
      </c>
      <c r="Y363">
        <v>1</v>
      </c>
      <c r="Z363">
        <v>0</v>
      </c>
      <c r="AA363">
        <v>1</v>
      </c>
      <c r="AB363">
        <v>1</v>
      </c>
      <c r="AC363">
        <v>0</v>
      </c>
      <c r="AD363">
        <v>1</v>
      </c>
      <c r="AE363">
        <v>0</v>
      </c>
      <c r="AF363">
        <v>1</v>
      </c>
      <c r="AG363">
        <v>0</v>
      </c>
      <c r="AH363">
        <v>1</v>
      </c>
      <c r="AI363">
        <v>0</v>
      </c>
    </row>
    <row r="364" spans="1:37" x14ac:dyDescent="0.25">
      <c r="A364" t="str">
        <f>"360"</f>
        <v>360</v>
      </c>
      <c r="B364" t="str">
        <f t="shared" si="18"/>
        <v>201</v>
      </c>
      <c r="C364" t="str">
        <f t="shared" si="20"/>
        <v>15</v>
      </c>
      <c r="D364" t="str">
        <f>"6"</f>
        <v>6</v>
      </c>
      <c r="E364" t="str">
        <f>"201-15-6"</f>
        <v>201-15-6</v>
      </c>
      <c r="F364" t="s">
        <v>41</v>
      </c>
      <c r="G364" t="s">
        <v>44</v>
      </c>
      <c r="H364" t="s">
        <v>45</v>
      </c>
      <c r="I364">
        <v>1</v>
      </c>
      <c r="J364">
        <v>1</v>
      </c>
      <c r="K364">
        <v>1</v>
      </c>
      <c r="L364">
        <v>0</v>
      </c>
      <c r="M364">
        <v>1</v>
      </c>
      <c r="N364">
        <v>1</v>
      </c>
      <c r="O364">
        <v>0</v>
      </c>
      <c r="P364">
        <v>0</v>
      </c>
      <c r="Q364">
        <v>0</v>
      </c>
      <c r="AF364">
        <v>0</v>
      </c>
      <c r="AG364">
        <v>1</v>
      </c>
      <c r="AH364">
        <v>0</v>
      </c>
      <c r="AI364">
        <v>1</v>
      </c>
      <c r="AJ364">
        <v>1</v>
      </c>
      <c r="AK364">
        <v>0</v>
      </c>
    </row>
    <row r="365" spans="1:37" x14ac:dyDescent="0.25">
      <c r="A365" t="str">
        <f>"361"</f>
        <v>361</v>
      </c>
      <c r="B365" t="str">
        <f t="shared" si="18"/>
        <v>201</v>
      </c>
      <c r="C365" t="str">
        <f t="shared" si="20"/>
        <v>15</v>
      </c>
      <c r="D365" t="str">
        <f>"2"</f>
        <v>2</v>
      </c>
      <c r="E365" t="str">
        <f>"201-15-2"</f>
        <v>201-15-2</v>
      </c>
      <c r="F365" t="s">
        <v>41</v>
      </c>
      <c r="G365" t="s">
        <v>42</v>
      </c>
      <c r="H365" t="s">
        <v>43</v>
      </c>
      <c r="R365">
        <v>1</v>
      </c>
      <c r="S365">
        <v>0</v>
      </c>
      <c r="T365">
        <v>0</v>
      </c>
      <c r="U365">
        <v>0</v>
      </c>
      <c r="V365">
        <v>0</v>
      </c>
      <c r="W365">
        <v>1</v>
      </c>
      <c r="X365">
        <v>0</v>
      </c>
      <c r="Y365">
        <v>0</v>
      </c>
      <c r="Z365">
        <v>1</v>
      </c>
      <c r="AA365">
        <v>1</v>
      </c>
      <c r="AB365">
        <v>0</v>
      </c>
      <c r="AC365">
        <v>1</v>
      </c>
      <c r="AD365">
        <v>0</v>
      </c>
      <c r="AE365">
        <v>1</v>
      </c>
      <c r="AF365">
        <v>1</v>
      </c>
      <c r="AG365">
        <v>0</v>
      </c>
      <c r="AH365">
        <v>1</v>
      </c>
      <c r="AI365">
        <v>0</v>
      </c>
    </row>
    <row r="366" spans="1:37" x14ac:dyDescent="0.25">
      <c r="A366" t="str">
        <f>"362"</f>
        <v>362</v>
      </c>
      <c r="B366" t="str">
        <f t="shared" si="18"/>
        <v>201</v>
      </c>
      <c r="C366" t="str">
        <f t="shared" si="20"/>
        <v>15</v>
      </c>
      <c r="D366" t="str">
        <f>"25"</f>
        <v>25</v>
      </c>
      <c r="E366" t="str">
        <f>"201-15-25"</f>
        <v>201-15-25</v>
      </c>
      <c r="F366" t="s">
        <v>41</v>
      </c>
      <c r="G366" t="s">
        <v>42</v>
      </c>
      <c r="H366" t="s">
        <v>43</v>
      </c>
      <c r="R366">
        <v>0</v>
      </c>
      <c r="S366">
        <v>0</v>
      </c>
      <c r="T366">
        <v>1</v>
      </c>
      <c r="U366">
        <v>0</v>
      </c>
      <c r="V366">
        <v>0</v>
      </c>
      <c r="W366">
        <v>0</v>
      </c>
      <c r="X366">
        <v>0</v>
      </c>
      <c r="Y366">
        <v>1</v>
      </c>
      <c r="Z366">
        <v>0</v>
      </c>
      <c r="AA366">
        <v>1</v>
      </c>
      <c r="AB366">
        <v>1</v>
      </c>
      <c r="AC366">
        <v>1</v>
      </c>
      <c r="AD366">
        <v>0</v>
      </c>
      <c r="AE366">
        <v>0</v>
      </c>
      <c r="AF366">
        <v>0</v>
      </c>
      <c r="AG366">
        <v>1</v>
      </c>
      <c r="AH366">
        <v>1</v>
      </c>
      <c r="AI366">
        <v>0</v>
      </c>
    </row>
    <row r="367" spans="1:37" x14ac:dyDescent="0.25">
      <c r="A367" t="str">
        <f>"363"</f>
        <v>363</v>
      </c>
      <c r="B367" t="str">
        <f t="shared" si="18"/>
        <v>201</v>
      </c>
      <c r="C367" t="str">
        <f t="shared" si="20"/>
        <v>15</v>
      </c>
      <c r="D367" t="str">
        <f>"18"</f>
        <v>18</v>
      </c>
      <c r="E367" t="str">
        <f>"201-15-18"</f>
        <v>201-15-18</v>
      </c>
      <c r="F367" t="s">
        <v>41</v>
      </c>
      <c r="G367" t="s">
        <v>44</v>
      </c>
      <c r="H367" t="s">
        <v>45</v>
      </c>
      <c r="I367">
        <v>0</v>
      </c>
      <c r="J367">
        <v>0</v>
      </c>
      <c r="K367">
        <v>0</v>
      </c>
      <c r="L367">
        <v>0</v>
      </c>
      <c r="M367">
        <v>1</v>
      </c>
      <c r="N367">
        <v>1</v>
      </c>
      <c r="O367">
        <v>1</v>
      </c>
      <c r="P367">
        <v>1</v>
      </c>
      <c r="Q367">
        <v>1</v>
      </c>
      <c r="AF367">
        <v>0</v>
      </c>
      <c r="AG367">
        <v>1</v>
      </c>
      <c r="AH367">
        <v>1</v>
      </c>
      <c r="AI367">
        <v>0</v>
      </c>
      <c r="AJ367">
        <v>1</v>
      </c>
      <c r="AK367">
        <v>0</v>
      </c>
    </row>
    <row r="368" spans="1:37" x14ac:dyDescent="0.25">
      <c r="A368" t="str">
        <f>"364"</f>
        <v>364</v>
      </c>
      <c r="B368" t="str">
        <f t="shared" si="18"/>
        <v>201</v>
      </c>
      <c r="C368" t="str">
        <f t="shared" si="20"/>
        <v>15</v>
      </c>
      <c r="D368" t="str">
        <f>"17"</f>
        <v>17</v>
      </c>
      <c r="E368" t="str">
        <f>"201-15-17"</f>
        <v>201-15-17</v>
      </c>
      <c r="F368" t="s">
        <v>41</v>
      </c>
      <c r="G368" t="s">
        <v>42</v>
      </c>
      <c r="H368" t="s">
        <v>43</v>
      </c>
      <c r="R368">
        <v>1</v>
      </c>
      <c r="S368">
        <v>0</v>
      </c>
      <c r="T368">
        <v>1</v>
      </c>
      <c r="U368">
        <v>0</v>
      </c>
      <c r="V368">
        <v>0</v>
      </c>
      <c r="W368">
        <v>1</v>
      </c>
      <c r="X368">
        <v>0</v>
      </c>
      <c r="Y368">
        <v>0</v>
      </c>
      <c r="Z368">
        <v>1</v>
      </c>
      <c r="AA368">
        <v>0</v>
      </c>
      <c r="AB368">
        <v>1</v>
      </c>
      <c r="AC368">
        <v>0</v>
      </c>
      <c r="AD368">
        <v>1</v>
      </c>
      <c r="AE368">
        <v>0</v>
      </c>
      <c r="AF368">
        <v>1</v>
      </c>
      <c r="AG368">
        <v>0</v>
      </c>
      <c r="AH368">
        <v>1</v>
      </c>
      <c r="AI368">
        <v>0</v>
      </c>
    </row>
    <row r="369" spans="1:37" x14ac:dyDescent="0.25">
      <c r="A369" t="str">
        <f>"365"</f>
        <v>365</v>
      </c>
      <c r="B369" t="str">
        <f t="shared" si="18"/>
        <v>201</v>
      </c>
      <c r="C369" t="str">
        <f t="shared" si="20"/>
        <v>15</v>
      </c>
      <c r="D369" t="str">
        <f>"11"</f>
        <v>11</v>
      </c>
      <c r="E369" t="str">
        <f>"201-15-11"</f>
        <v>201-15-11</v>
      </c>
      <c r="F369" t="s">
        <v>41</v>
      </c>
      <c r="G369" t="s">
        <v>42</v>
      </c>
      <c r="H369" t="s">
        <v>43</v>
      </c>
      <c r="R369">
        <v>0</v>
      </c>
      <c r="S369">
        <v>0</v>
      </c>
      <c r="T369">
        <v>1</v>
      </c>
      <c r="U369">
        <v>0</v>
      </c>
      <c r="V369">
        <v>0</v>
      </c>
      <c r="W369">
        <v>0</v>
      </c>
      <c r="X369">
        <v>0</v>
      </c>
      <c r="Y369">
        <v>1</v>
      </c>
      <c r="Z369">
        <v>1</v>
      </c>
      <c r="AA369">
        <v>1</v>
      </c>
      <c r="AB369">
        <v>1</v>
      </c>
      <c r="AC369">
        <v>1</v>
      </c>
      <c r="AD369">
        <v>0</v>
      </c>
      <c r="AE369">
        <v>0</v>
      </c>
      <c r="AF369">
        <v>0</v>
      </c>
      <c r="AG369">
        <v>1</v>
      </c>
      <c r="AH369">
        <v>0</v>
      </c>
      <c r="AI369">
        <v>1</v>
      </c>
    </row>
    <row r="370" spans="1:37" x14ac:dyDescent="0.25">
      <c r="A370" t="str">
        <f>"366"</f>
        <v>366</v>
      </c>
      <c r="B370" t="str">
        <f t="shared" si="18"/>
        <v>201</v>
      </c>
      <c r="C370" t="str">
        <f t="shared" si="20"/>
        <v>15</v>
      </c>
      <c r="D370" t="str">
        <f>"7"</f>
        <v>7</v>
      </c>
      <c r="E370" t="str">
        <f>"201-15-7"</f>
        <v>201-15-7</v>
      </c>
      <c r="F370" t="s">
        <v>41</v>
      </c>
      <c r="G370" t="s">
        <v>44</v>
      </c>
      <c r="H370" t="s">
        <v>45</v>
      </c>
      <c r="I370">
        <v>0</v>
      </c>
      <c r="J370">
        <v>1</v>
      </c>
      <c r="K370">
        <v>0</v>
      </c>
      <c r="L370">
        <v>0</v>
      </c>
      <c r="M370">
        <v>1</v>
      </c>
      <c r="N370">
        <v>1</v>
      </c>
      <c r="O370">
        <v>1</v>
      </c>
      <c r="P370">
        <v>1</v>
      </c>
      <c r="Q370">
        <v>0</v>
      </c>
      <c r="AF370">
        <v>0</v>
      </c>
      <c r="AG370">
        <v>1</v>
      </c>
      <c r="AH370">
        <v>1</v>
      </c>
      <c r="AI370">
        <v>0</v>
      </c>
      <c r="AJ370">
        <v>1</v>
      </c>
      <c r="AK370">
        <v>0</v>
      </c>
    </row>
    <row r="371" spans="1:37" x14ac:dyDescent="0.25">
      <c r="A371" t="str">
        <f>"367"</f>
        <v>367</v>
      </c>
      <c r="B371" t="str">
        <f t="shared" si="18"/>
        <v>201</v>
      </c>
      <c r="C371" t="str">
        <f t="shared" si="20"/>
        <v>15</v>
      </c>
      <c r="D371" t="str">
        <f>"1"</f>
        <v>1</v>
      </c>
      <c r="E371" t="str">
        <f>"201-15-1"</f>
        <v>201-15-1</v>
      </c>
      <c r="F371" t="s">
        <v>41</v>
      </c>
      <c r="G371" t="s">
        <v>42</v>
      </c>
      <c r="H371" t="s">
        <v>43</v>
      </c>
      <c r="R371">
        <v>0</v>
      </c>
      <c r="S371">
        <v>1</v>
      </c>
      <c r="T371">
        <v>1</v>
      </c>
      <c r="U371">
        <v>0</v>
      </c>
      <c r="V371">
        <v>1</v>
      </c>
      <c r="W371">
        <v>0</v>
      </c>
      <c r="X371">
        <v>0</v>
      </c>
      <c r="Y371">
        <v>0</v>
      </c>
      <c r="Z371">
        <v>0</v>
      </c>
      <c r="AA371">
        <v>1</v>
      </c>
      <c r="AB371">
        <v>1</v>
      </c>
      <c r="AC371">
        <v>1</v>
      </c>
      <c r="AD371">
        <v>0</v>
      </c>
      <c r="AE371">
        <v>0</v>
      </c>
      <c r="AF371">
        <v>1</v>
      </c>
      <c r="AG371">
        <v>0</v>
      </c>
      <c r="AH371">
        <v>1</v>
      </c>
      <c r="AI371">
        <v>0</v>
      </c>
    </row>
    <row r="372" spans="1:37" x14ac:dyDescent="0.25">
      <c r="A372" t="str">
        <f>"368"</f>
        <v>368</v>
      </c>
      <c r="B372" t="str">
        <f t="shared" si="18"/>
        <v>201</v>
      </c>
      <c r="C372" t="str">
        <f t="shared" si="20"/>
        <v>15</v>
      </c>
      <c r="D372" t="str">
        <f>"20"</f>
        <v>20</v>
      </c>
      <c r="E372" t="str">
        <f>"201-15-20"</f>
        <v>201-15-20</v>
      </c>
      <c r="F372" t="s">
        <v>41</v>
      </c>
      <c r="G372" t="s">
        <v>42</v>
      </c>
      <c r="H372" t="s">
        <v>43</v>
      </c>
      <c r="R372">
        <v>0</v>
      </c>
      <c r="S372">
        <v>1</v>
      </c>
      <c r="T372">
        <v>0</v>
      </c>
      <c r="U372">
        <v>1</v>
      </c>
      <c r="V372">
        <v>1</v>
      </c>
      <c r="W372">
        <v>0</v>
      </c>
      <c r="X372">
        <v>1</v>
      </c>
      <c r="Y372">
        <v>0</v>
      </c>
      <c r="Z372">
        <v>0</v>
      </c>
      <c r="AA372">
        <v>0</v>
      </c>
      <c r="AB372">
        <v>1</v>
      </c>
      <c r="AC372">
        <v>0</v>
      </c>
      <c r="AD372">
        <v>0</v>
      </c>
      <c r="AE372">
        <v>1</v>
      </c>
      <c r="AF372">
        <v>0</v>
      </c>
      <c r="AG372">
        <v>1</v>
      </c>
      <c r="AH372">
        <v>0</v>
      </c>
      <c r="AI372">
        <v>1</v>
      </c>
    </row>
    <row r="373" spans="1:37" x14ac:dyDescent="0.25">
      <c r="A373" t="str">
        <f>"369"</f>
        <v>369</v>
      </c>
      <c r="B373" t="str">
        <f t="shared" si="18"/>
        <v>201</v>
      </c>
      <c r="C373" t="str">
        <f t="shared" si="20"/>
        <v>15</v>
      </c>
      <c r="D373" t="str">
        <f>"19"</f>
        <v>19</v>
      </c>
      <c r="E373" t="str">
        <f>"201-15-19"</f>
        <v>201-15-19</v>
      </c>
      <c r="F373" t="s">
        <v>41</v>
      </c>
      <c r="G373" t="s">
        <v>42</v>
      </c>
      <c r="H373" t="s">
        <v>43</v>
      </c>
      <c r="R373">
        <v>1</v>
      </c>
      <c r="S373">
        <v>0</v>
      </c>
      <c r="T373">
        <v>0</v>
      </c>
      <c r="U373">
        <v>0</v>
      </c>
      <c r="V373">
        <v>0</v>
      </c>
      <c r="W373">
        <v>1</v>
      </c>
      <c r="X373">
        <v>0</v>
      </c>
      <c r="Y373">
        <v>1</v>
      </c>
      <c r="Z373">
        <v>1</v>
      </c>
      <c r="AA373">
        <v>0</v>
      </c>
      <c r="AB373">
        <v>1</v>
      </c>
      <c r="AC373">
        <v>1</v>
      </c>
      <c r="AD373">
        <v>0</v>
      </c>
      <c r="AE373">
        <v>0</v>
      </c>
      <c r="AF373">
        <v>1</v>
      </c>
      <c r="AG373">
        <v>0</v>
      </c>
      <c r="AH373">
        <v>1</v>
      </c>
      <c r="AI373">
        <v>0</v>
      </c>
    </row>
    <row r="374" spans="1:37" x14ac:dyDescent="0.25">
      <c r="A374" t="str">
        <f>"370"</f>
        <v>370</v>
      </c>
      <c r="B374" t="str">
        <f t="shared" si="18"/>
        <v>201</v>
      </c>
      <c r="C374" t="str">
        <f t="shared" si="20"/>
        <v>15</v>
      </c>
      <c r="D374" t="str">
        <f>"12"</f>
        <v>12</v>
      </c>
      <c r="E374" t="str">
        <f>"201-15-12"</f>
        <v>201-15-12</v>
      </c>
      <c r="F374" t="s">
        <v>41</v>
      </c>
      <c r="G374" t="s">
        <v>42</v>
      </c>
      <c r="H374" t="s">
        <v>43</v>
      </c>
      <c r="R374">
        <v>0</v>
      </c>
      <c r="S374">
        <v>0</v>
      </c>
      <c r="T374">
        <v>1</v>
      </c>
      <c r="U374">
        <v>0</v>
      </c>
      <c r="V374">
        <v>0</v>
      </c>
      <c r="W374">
        <v>0</v>
      </c>
      <c r="X374">
        <v>0</v>
      </c>
      <c r="Y374">
        <v>1</v>
      </c>
      <c r="Z374">
        <v>1</v>
      </c>
      <c r="AA374">
        <v>1</v>
      </c>
      <c r="AB374">
        <v>1</v>
      </c>
      <c r="AC374">
        <v>1</v>
      </c>
      <c r="AD374">
        <v>0</v>
      </c>
      <c r="AE374">
        <v>0</v>
      </c>
      <c r="AF374">
        <v>0</v>
      </c>
      <c r="AG374">
        <v>1</v>
      </c>
      <c r="AH374">
        <v>0</v>
      </c>
      <c r="AI374">
        <v>1</v>
      </c>
    </row>
    <row r="375" spans="1:37" x14ac:dyDescent="0.25">
      <c r="A375" t="str">
        <f>"371"</f>
        <v>371</v>
      </c>
      <c r="B375" t="str">
        <f t="shared" si="18"/>
        <v>201</v>
      </c>
      <c r="C375" t="str">
        <f t="shared" si="20"/>
        <v>15</v>
      </c>
      <c r="D375" t="str">
        <f>"8"</f>
        <v>8</v>
      </c>
      <c r="E375" t="str">
        <f>"201-15-8"</f>
        <v>201-15-8</v>
      </c>
      <c r="F375" t="s">
        <v>41</v>
      </c>
      <c r="G375" t="s">
        <v>44</v>
      </c>
      <c r="H375" t="s">
        <v>45</v>
      </c>
      <c r="I375">
        <v>0</v>
      </c>
      <c r="J375">
        <v>1</v>
      </c>
      <c r="K375">
        <v>1</v>
      </c>
      <c r="L375">
        <v>1</v>
      </c>
      <c r="M375">
        <v>1</v>
      </c>
      <c r="N375">
        <v>0</v>
      </c>
      <c r="O375">
        <v>0</v>
      </c>
      <c r="P375">
        <v>1</v>
      </c>
      <c r="Q375">
        <v>0</v>
      </c>
      <c r="AF375">
        <v>0</v>
      </c>
      <c r="AG375">
        <v>1</v>
      </c>
      <c r="AH375">
        <v>0</v>
      </c>
      <c r="AI375">
        <v>1</v>
      </c>
      <c r="AJ375">
        <v>1</v>
      </c>
      <c r="AK375">
        <v>0</v>
      </c>
    </row>
    <row r="376" spans="1:37" x14ac:dyDescent="0.25">
      <c r="A376" t="str">
        <f>"372"</f>
        <v>372</v>
      </c>
      <c r="B376" t="str">
        <f t="shared" si="18"/>
        <v>201</v>
      </c>
      <c r="C376" t="str">
        <f t="shared" si="20"/>
        <v>15</v>
      </c>
      <c r="D376" t="str">
        <f>"4"</f>
        <v>4</v>
      </c>
      <c r="E376" t="str">
        <f>"201-15-4"</f>
        <v>201-15-4</v>
      </c>
      <c r="F376" t="s">
        <v>41</v>
      </c>
      <c r="G376" t="s">
        <v>44</v>
      </c>
      <c r="H376" t="s">
        <v>45</v>
      </c>
      <c r="I376">
        <v>1</v>
      </c>
      <c r="J376">
        <v>1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1</v>
      </c>
      <c r="Q376">
        <v>1</v>
      </c>
      <c r="AF376">
        <v>0</v>
      </c>
      <c r="AG376">
        <v>1</v>
      </c>
      <c r="AH376">
        <v>0</v>
      </c>
      <c r="AI376">
        <v>1</v>
      </c>
      <c r="AJ376">
        <v>0</v>
      </c>
      <c r="AK376">
        <v>1</v>
      </c>
    </row>
    <row r="377" spans="1:37" x14ac:dyDescent="0.25">
      <c r="A377" t="str">
        <f>"373"</f>
        <v>373</v>
      </c>
      <c r="B377" t="str">
        <f t="shared" si="18"/>
        <v>201</v>
      </c>
      <c r="C377" t="str">
        <f t="shared" si="20"/>
        <v>15</v>
      </c>
      <c r="D377" t="str">
        <f>"9"</f>
        <v>9</v>
      </c>
      <c r="E377" t="str">
        <f>"201-15-9"</f>
        <v>201-15-9</v>
      </c>
      <c r="F377" t="s">
        <v>41</v>
      </c>
      <c r="G377" t="s">
        <v>42</v>
      </c>
      <c r="H377" t="s">
        <v>43</v>
      </c>
      <c r="R377">
        <v>1</v>
      </c>
      <c r="S377">
        <v>0</v>
      </c>
      <c r="T377">
        <v>1</v>
      </c>
      <c r="U377">
        <v>0</v>
      </c>
      <c r="V377">
        <v>0</v>
      </c>
      <c r="W377">
        <v>0</v>
      </c>
      <c r="X377">
        <v>0</v>
      </c>
      <c r="Y377">
        <v>1</v>
      </c>
      <c r="Z377">
        <v>0</v>
      </c>
      <c r="AA377">
        <v>1</v>
      </c>
      <c r="AB377">
        <v>1</v>
      </c>
      <c r="AC377">
        <v>1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</row>
    <row r="378" spans="1:37" x14ac:dyDescent="0.25">
      <c r="A378" t="str">
        <f>"374"</f>
        <v>374</v>
      </c>
      <c r="B378" t="str">
        <f t="shared" si="18"/>
        <v>201</v>
      </c>
      <c r="C378" t="str">
        <f t="shared" si="20"/>
        <v>15</v>
      </c>
      <c r="D378" t="str">
        <f>"10"</f>
        <v>10</v>
      </c>
      <c r="E378" t="str">
        <f>"201-15-10"</f>
        <v>201-15-10</v>
      </c>
      <c r="F378" t="s">
        <v>41</v>
      </c>
      <c r="G378" t="s">
        <v>42</v>
      </c>
      <c r="H378" t="s">
        <v>43</v>
      </c>
      <c r="R378">
        <v>1</v>
      </c>
      <c r="S378">
        <v>0</v>
      </c>
      <c r="T378">
        <v>1</v>
      </c>
      <c r="U378">
        <v>0</v>
      </c>
      <c r="V378">
        <v>0</v>
      </c>
      <c r="W378">
        <v>0</v>
      </c>
      <c r="X378">
        <v>0</v>
      </c>
      <c r="Y378">
        <v>1</v>
      </c>
      <c r="Z378">
        <v>0</v>
      </c>
      <c r="AA378">
        <v>1</v>
      </c>
      <c r="AB378">
        <v>1</v>
      </c>
      <c r="AC378">
        <v>1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</row>
    <row r="379" spans="1:37" x14ac:dyDescent="0.25">
      <c r="A379" t="str">
        <f>"375"</f>
        <v>375</v>
      </c>
      <c r="B379" t="str">
        <f t="shared" si="18"/>
        <v>201</v>
      </c>
      <c r="C379" t="str">
        <f t="shared" si="20"/>
        <v>15</v>
      </c>
      <c r="D379" t="str">
        <f>"16"</f>
        <v>16</v>
      </c>
      <c r="E379" t="str">
        <f>"201-15-16"</f>
        <v>201-15-16</v>
      </c>
      <c r="F379" t="s">
        <v>41</v>
      </c>
      <c r="G379" t="s">
        <v>42</v>
      </c>
      <c r="H379" t="s">
        <v>43</v>
      </c>
      <c r="R379">
        <v>0</v>
      </c>
      <c r="S379">
        <v>1</v>
      </c>
      <c r="T379">
        <v>0</v>
      </c>
      <c r="U379">
        <v>1</v>
      </c>
      <c r="V379">
        <v>1</v>
      </c>
      <c r="W379">
        <v>0</v>
      </c>
      <c r="X379">
        <v>1</v>
      </c>
      <c r="Y379">
        <v>0</v>
      </c>
      <c r="Z379">
        <v>0</v>
      </c>
      <c r="AA379">
        <v>0</v>
      </c>
      <c r="AB379">
        <v>1</v>
      </c>
      <c r="AC379">
        <v>0</v>
      </c>
      <c r="AD379">
        <v>1</v>
      </c>
      <c r="AE379">
        <v>0</v>
      </c>
      <c r="AF379">
        <v>1</v>
      </c>
      <c r="AG379">
        <v>0</v>
      </c>
      <c r="AH379">
        <v>1</v>
      </c>
      <c r="AI379">
        <v>0</v>
      </c>
    </row>
    <row r="380" spans="1:37" x14ac:dyDescent="0.25">
      <c r="A380" t="str">
        <f>"376"</f>
        <v>376</v>
      </c>
      <c r="B380" t="str">
        <f t="shared" si="18"/>
        <v>201</v>
      </c>
      <c r="C380" t="str">
        <f t="shared" ref="C380:C404" si="21">"16"</f>
        <v>16</v>
      </c>
      <c r="D380" t="str">
        <f>"24"</f>
        <v>24</v>
      </c>
      <c r="E380" t="str">
        <f>"201-16-24"</f>
        <v>201-16-24</v>
      </c>
      <c r="F380" t="s">
        <v>41</v>
      </c>
      <c r="G380" t="s">
        <v>44</v>
      </c>
      <c r="H380" t="s">
        <v>45</v>
      </c>
      <c r="I380">
        <v>1</v>
      </c>
      <c r="J380">
        <v>0</v>
      </c>
      <c r="K380">
        <v>1</v>
      </c>
      <c r="L380">
        <v>1</v>
      </c>
      <c r="M380">
        <v>1</v>
      </c>
      <c r="N380">
        <v>0</v>
      </c>
      <c r="O380">
        <v>0</v>
      </c>
      <c r="P380">
        <v>0</v>
      </c>
      <c r="Q380">
        <v>1</v>
      </c>
      <c r="AF380">
        <v>0</v>
      </c>
      <c r="AG380">
        <v>1</v>
      </c>
      <c r="AH380">
        <v>1</v>
      </c>
      <c r="AI380">
        <v>0</v>
      </c>
      <c r="AJ380">
        <v>1</v>
      </c>
      <c r="AK380">
        <v>0</v>
      </c>
    </row>
    <row r="381" spans="1:37" x14ac:dyDescent="0.25">
      <c r="A381" t="str">
        <f>"377"</f>
        <v>377</v>
      </c>
      <c r="B381" t="str">
        <f t="shared" si="18"/>
        <v>201</v>
      </c>
      <c r="C381" t="str">
        <f t="shared" si="21"/>
        <v>16</v>
      </c>
      <c r="D381" t="str">
        <f>"23"</f>
        <v>23</v>
      </c>
      <c r="E381" t="str">
        <f>"201-16-23"</f>
        <v>201-16-23</v>
      </c>
      <c r="F381" t="s">
        <v>41</v>
      </c>
      <c r="G381" t="s">
        <v>44</v>
      </c>
      <c r="H381" t="s">
        <v>45</v>
      </c>
      <c r="I381">
        <v>1</v>
      </c>
      <c r="J381">
        <v>0</v>
      </c>
      <c r="K381">
        <v>1</v>
      </c>
      <c r="L381">
        <v>0</v>
      </c>
      <c r="M381">
        <v>1</v>
      </c>
      <c r="N381">
        <v>1</v>
      </c>
      <c r="O381">
        <v>1</v>
      </c>
      <c r="P381">
        <v>0</v>
      </c>
      <c r="Q381">
        <v>0</v>
      </c>
      <c r="AF381">
        <v>0</v>
      </c>
      <c r="AG381">
        <v>1</v>
      </c>
      <c r="AH381">
        <v>0</v>
      </c>
      <c r="AI381">
        <v>1</v>
      </c>
      <c r="AJ381">
        <v>1</v>
      </c>
      <c r="AK381">
        <v>0</v>
      </c>
    </row>
    <row r="382" spans="1:37" x14ac:dyDescent="0.25">
      <c r="A382" t="str">
        <f>"378"</f>
        <v>378</v>
      </c>
      <c r="B382" t="str">
        <f t="shared" si="18"/>
        <v>201</v>
      </c>
      <c r="C382" t="str">
        <f t="shared" si="21"/>
        <v>16</v>
      </c>
      <c r="D382" t="str">
        <f>"15"</f>
        <v>15</v>
      </c>
      <c r="E382" t="str">
        <f>"201-16-15"</f>
        <v>201-16-15</v>
      </c>
      <c r="F382" t="s">
        <v>41</v>
      </c>
      <c r="G382" t="s">
        <v>44</v>
      </c>
      <c r="H382" t="s">
        <v>45</v>
      </c>
      <c r="I382">
        <v>0</v>
      </c>
      <c r="J382">
        <v>1</v>
      </c>
      <c r="K382">
        <v>1</v>
      </c>
      <c r="L382">
        <v>0</v>
      </c>
      <c r="M382">
        <v>1</v>
      </c>
      <c r="N382">
        <v>0</v>
      </c>
      <c r="O382">
        <v>1</v>
      </c>
      <c r="P382">
        <v>0</v>
      </c>
      <c r="Q382">
        <v>1</v>
      </c>
      <c r="AF382">
        <v>1</v>
      </c>
      <c r="AG382">
        <v>0</v>
      </c>
      <c r="AH382">
        <v>1</v>
      </c>
      <c r="AI382">
        <v>0</v>
      </c>
      <c r="AJ382">
        <v>0</v>
      </c>
      <c r="AK382">
        <v>1</v>
      </c>
    </row>
    <row r="383" spans="1:37" x14ac:dyDescent="0.25">
      <c r="A383" t="str">
        <f>"379"</f>
        <v>379</v>
      </c>
      <c r="B383" t="str">
        <f t="shared" si="18"/>
        <v>201</v>
      </c>
      <c r="C383" t="str">
        <f t="shared" si="21"/>
        <v>16</v>
      </c>
      <c r="D383" t="str">
        <f>"14"</f>
        <v>14</v>
      </c>
      <c r="E383" t="str">
        <f>"201-16-14"</f>
        <v>201-16-14</v>
      </c>
      <c r="F383" t="s">
        <v>41</v>
      </c>
      <c r="G383" t="s">
        <v>44</v>
      </c>
      <c r="H383" t="s">
        <v>45</v>
      </c>
      <c r="I383">
        <v>0</v>
      </c>
      <c r="J383">
        <v>0</v>
      </c>
      <c r="K383">
        <v>1</v>
      </c>
      <c r="L383">
        <v>0</v>
      </c>
      <c r="M383">
        <v>1</v>
      </c>
      <c r="N383">
        <v>1</v>
      </c>
      <c r="O383">
        <v>0</v>
      </c>
      <c r="P383">
        <v>1</v>
      </c>
      <c r="Q383">
        <v>1</v>
      </c>
      <c r="AF383">
        <v>0</v>
      </c>
      <c r="AG383">
        <v>1</v>
      </c>
      <c r="AH383">
        <v>0</v>
      </c>
      <c r="AI383">
        <v>1</v>
      </c>
      <c r="AJ383">
        <v>0</v>
      </c>
      <c r="AK383">
        <v>1</v>
      </c>
    </row>
    <row r="384" spans="1:37" x14ac:dyDescent="0.25">
      <c r="A384" t="str">
        <f>"380"</f>
        <v>380</v>
      </c>
      <c r="B384" t="str">
        <f t="shared" si="18"/>
        <v>201</v>
      </c>
      <c r="C384" t="str">
        <f t="shared" si="21"/>
        <v>16</v>
      </c>
      <c r="D384" t="str">
        <f>"9"</f>
        <v>9</v>
      </c>
      <c r="E384" t="str">
        <f>"201-16-9"</f>
        <v>201-16-9</v>
      </c>
      <c r="F384" t="s">
        <v>41</v>
      </c>
      <c r="G384" t="s">
        <v>44</v>
      </c>
      <c r="H384" t="s">
        <v>45</v>
      </c>
      <c r="I384">
        <v>0</v>
      </c>
      <c r="J384">
        <v>1</v>
      </c>
      <c r="K384">
        <v>1</v>
      </c>
      <c r="L384">
        <v>1</v>
      </c>
      <c r="M384">
        <v>0</v>
      </c>
      <c r="N384">
        <v>1</v>
      </c>
      <c r="O384">
        <v>0</v>
      </c>
      <c r="P384">
        <v>0</v>
      </c>
      <c r="Q384">
        <v>1</v>
      </c>
      <c r="AF384">
        <v>0</v>
      </c>
      <c r="AG384">
        <v>1</v>
      </c>
      <c r="AH384">
        <v>0</v>
      </c>
      <c r="AI384">
        <v>1</v>
      </c>
      <c r="AJ384">
        <v>1</v>
      </c>
      <c r="AK384">
        <v>0</v>
      </c>
    </row>
    <row r="385" spans="1:37" x14ac:dyDescent="0.25">
      <c r="A385" t="str">
        <f>"381"</f>
        <v>381</v>
      </c>
      <c r="B385" t="str">
        <f t="shared" si="18"/>
        <v>201</v>
      </c>
      <c r="C385" t="str">
        <f t="shared" si="21"/>
        <v>16</v>
      </c>
      <c r="D385" t="str">
        <f>"5"</f>
        <v>5</v>
      </c>
      <c r="E385" t="str">
        <f>"201-16-5"</f>
        <v>201-16-5</v>
      </c>
      <c r="F385" t="s">
        <v>41</v>
      </c>
      <c r="G385" t="s">
        <v>44</v>
      </c>
      <c r="H385" t="s">
        <v>45</v>
      </c>
      <c r="I385">
        <v>1</v>
      </c>
      <c r="J385">
        <v>0</v>
      </c>
      <c r="K385">
        <v>1</v>
      </c>
      <c r="L385">
        <v>0</v>
      </c>
      <c r="M385">
        <v>1</v>
      </c>
      <c r="N385">
        <v>0</v>
      </c>
      <c r="O385">
        <v>0</v>
      </c>
      <c r="P385">
        <v>1</v>
      </c>
      <c r="Q385">
        <v>0</v>
      </c>
      <c r="AF385">
        <v>1</v>
      </c>
      <c r="AG385">
        <v>0</v>
      </c>
      <c r="AH385">
        <v>1</v>
      </c>
      <c r="AI385">
        <v>0</v>
      </c>
      <c r="AJ385">
        <v>0</v>
      </c>
      <c r="AK385">
        <v>1</v>
      </c>
    </row>
    <row r="386" spans="1:37" x14ac:dyDescent="0.25">
      <c r="A386" t="str">
        <f>"382"</f>
        <v>382</v>
      </c>
      <c r="B386" t="str">
        <f t="shared" si="18"/>
        <v>201</v>
      </c>
      <c r="C386" t="str">
        <f t="shared" si="21"/>
        <v>16</v>
      </c>
      <c r="D386" t="str">
        <f>"2"</f>
        <v>2</v>
      </c>
      <c r="E386" t="str">
        <f>"201-16-2"</f>
        <v>201-16-2</v>
      </c>
      <c r="F386" t="s">
        <v>41</v>
      </c>
      <c r="G386" t="s">
        <v>44</v>
      </c>
      <c r="H386" t="s">
        <v>45</v>
      </c>
      <c r="I386">
        <v>1</v>
      </c>
      <c r="J386">
        <v>0</v>
      </c>
      <c r="K386">
        <v>1</v>
      </c>
      <c r="L386">
        <v>0</v>
      </c>
      <c r="M386">
        <v>1</v>
      </c>
      <c r="N386">
        <v>1</v>
      </c>
      <c r="O386">
        <v>1</v>
      </c>
      <c r="P386">
        <v>0</v>
      </c>
      <c r="Q386">
        <v>0</v>
      </c>
      <c r="AF386">
        <v>0</v>
      </c>
      <c r="AG386">
        <v>1</v>
      </c>
      <c r="AH386">
        <v>0</v>
      </c>
      <c r="AI386">
        <v>1</v>
      </c>
      <c r="AJ386">
        <v>1</v>
      </c>
      <c r="AK386">
        <v>0</v>
      </c>
    </row>
    <row r="387" spans="1:37" x14ac:dyDescent="0.25">
      <c r="A387" t="str">
        <f>"383"</f>
        <v>383</v>
      </c>
      <c r="B387" t="str">
        <f t="shared" si="18"/>
        <v>201</v>
      </c>
      <c r="C387" t="str">
        <f t="shared" si="21"/>
        <v>16</v>
      </c>
      <c r="D387" t="str">
        <f>"22"</f>
        <v>22</v>
      </c>
      <c r="E387" t="str">
        <f>"201-16-22"</f>
        <v>201-16-22</v>
      </c>
      <c r="F387" t="s">
        <v>41</v>
      </c>
      <c r="G387" t="s">
        <v>44</v>
      </c>
      <c r="H387" t="s">
        <v>45</v>
      </c>
      <c r="I387">
        <v>0</v>
      </c>
      <c r="J387">
        <v>0</v>
      </c>
      <c r="K387">
        <v>1</v>
      </c>
      <c r="L387">
        <v>1</v>
      </c>
      <c r="M387">
        <v>1</v>
      </c>
      <c r="N387">
        <v>1</v>
      </c>
      <c r="O387">
        <v>1</v>
      </c>
      <c r="P387">
        <v>0</v>
      </c>
      <c r="Q387">
        <v>0</v>
      </c>
      <c r="AF387">
        <v>0</v>
      </c>
      <c r="AG387">
        <v>1</v>
      </c>
      <c r="AH387">
        <v>0</v>
      </c>
      <c r="AI387">
        <v>1</v>
      </c>
      <c r="AJ387">
        <v>1</v>
      </c>
      <c r="AK387">
        <v>0</v>
      </c>
    </row>
    <row r="388" spans="1:37" x14ac:dyDescent="0.25">
      <c r="A388" t="str">
        <f>"384"</f>
        <v>384</v>
      </c>
      <c r="B388" t="str">
        <f t="shared" si="18"/>
        <v>201</v>
      </c>
      <c r="C388" t="str">
        <f t="shared" si="21"/>
        <v>16</v>
      </c>
      <c r="D388" t="str">
        <f>"21"</f>
        <v>21</v>
      </c>
      <c r="E388" t="str">
        <f>"201-16-21"</f>
        <v>201-16-21</v>
      </c>
      <c r="F388" t="s">
        <v>41</v>
      </c>
      <c r="G388" t="s">
        <v>44</v>
      </c>
      <c r="H388" t="s">
        <v>45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AF388">
        <v>0</v>
      </c>
      <c r="AG388">
        <v>1</v>
      </c>
      <c r="AH388">
        <v>0</v>
      </c>
      <c r="AI388">
        <v>1</v>
      </c>
      <c r="AJ388">
        <v>0</v>
      </c>
      <c r="AK388">
        <v>1</v>
      </c>
    </row>
    <row r="389" spans="1:37" x14ac:dyDescent="0.25">
      <c r="A389" t="str">
        <f>"385"</f>
        <v>385</v>
      </c>
      <c r="B389" t="str">
        <f t="shared" ref="B389:B452" si="22">"201"</f>
        <v>201</v>
      </c>
      <c r="C389" t="str">
        <f t="shared" si="21"/>
        <v>16</v>
      </c>
      <c r="D389" t="str">
        <f>"13"</f>
        <v>13</v>
      </c>
      <c r="E389" t="str">
        <f>"201-16-13"</f>
        <v>201-16-13</v>
      </c>
      <c r="F389" t="s">
        <v>41</v>
      </c>
      <c r="G389" t="s">
        <v>44</v>
      </c>
      <c r="H389" t="s">
        <v>45</v>
      </c>
      <c r="I389">
        <v>0</v>
      </c>
      <c r="J389">
        <v>0</v>
      </c>
      <c r="K389">
        <v>1</v>
      </c>
      <c r="L389">
        <v>0</v>
      </c>
      <c r="M389">
        <v>1</v>
      </c>
      <c r="N389">
        <v>0</v>
      </c>
      <c r="O389">
        <v>1</v>
      </c>
      <c r="P389">
        <v>1</v>
      </c>
      <c r="Q389">
        <v>1</v>
      </c>
      <c r="AF389">
        <v>0</v>
      </c>
      <c r="AG389">
        <v>1</v>
      </c>
      <c r="AH389">
        <v>0</v>
      </c>
      <c r="AI389">
        <v>1</v>
      </c>
      <c r="AJ389">
        <v>1</v>
      </c>
      <c r="AK389">
        <v>0</v>
      </c>
    </row>
    <row r="390" spans="1:37" x14ac:dyDescent="0.25">
      <c r="A390" t="str">
        <f>"386"</f>
        <v>386</v>
      </c>
      <c r="B390" t="str">
        <f t="shared" si="22"/>
        <v>201</v>
      </c>
      <c r="C390" t="str">
        <f t="shared" si="21"/>
        <v>16</v>
      </c>
      <c r="D390" t="str">
        <f>"12"</f>
        <v>12</v>
      </c>
      <c r="E390" t="str">
        <f>"201-16-12"</f>
        <v>201-16-12</v>
      </c>
      <c r="F390" t="s">
        <v>41</v>
      </c>
      <c r="G390" t="s">
        <v>44</v>
      </c>
      <c r="H390" t="s">
        <v>45</v>
      </c>
      <c r="I390">
        <v>0</v>
      </c>
      <c r="J390">
        <v>1</v>
      </c>
      <c r="K390">
        <v>1</v>
      </c>
      <c r="L390">
        <v>0</v>
      </c>
      <c r="M390">
        <v>1</v>
      </c>
      <c r="N390">
        <v>1</v>
      </c>
      <c r="O390">
        <v>1</v>
      </c>
      <c r="P390">
        <v>0</v>
      </c>
      <c r="Q390">
        <v>0</v>
      </c>
      <c r="AF390">
        <v>0</v>
      </c>
      <c r="AG390">
        <v>1</v>
      </c>
      <c r="AH390">
        <v>1</v>
      </c>
      <c r="AI390">
        <v>0</v>
      </c>
      <c r="AJ390">
        <v>1</v>
      </c>
      <c r="AK390">
        <v>0</v>
      </c>
    </row>
    <row r="391" spans="1:37" x14ac:dyDescent="0.25">
      <c r="A391" t="str">
        <f>"387"</f>
        <v>387</v>
      </c>
      <c r="B391" t="str">
        <f t="shared" si="22"/>
        <v>201</v>
      </c>
      <c r="C391" t="str">
        <f t="shared" si="21"/>
        <v>16</v>
      </c>
      <c r="D391" t="str">
        <f>"8"</f>
        <v>8</v>
      </c>
      <c r="E391" t="str">
        <f>"201-16-8"</f>
        <v>201-16-8</v>
      </c>
      <c r="F391" t="s">
        <v>41</v>
      </c>
      <c r="G391" t="s">
        <v>44</v>
      </c>
      <c r="H391" t="s">
        <v>45</v>
      </c>
      <c r="I391">
        <v>0</v>
      </c>
      <c r="J391">
        <v>1</v>
      </c>
      <c r="K391">
        <v>1</v>
      </c>
      <c r="L391">
        <v>1</v>
      </c>
      <c r="M391">
        <v>0</v>
      </c>
      <c r="N391">
        <v>1</v>
      </c>
      <c r="O391">
        <v>0</v>
      </c>
      <c r="P391">
        <v>1</v>
      </c>
      <c r="Q391">
        <v>0</v>
      </c>
      <c r="AF391">
        <v>1</v>
      </c>
      <c r="AG391">
        <v>0</v>
      </c>
      <c r="AH391">
        <v>1</v>
      </c>
      <c r="AI391">
        <v>0</v>
      </c>
      <c r="AJ391">
        <v>1</v>
      </c>
      <c r="AK391">
        <v>0</v>
      </c>
    </row>
    <row r="392" spans="1:37" x14ac:dyDescent="0.25">
      <c r="A392" t="str">
        <f>"388"</f>
        <v>388</v>
      </c>
      <c r="B392" t="str">
        <f t="shared" si="22"/>
        <v>201</v>
      </c>
      <c r="C392" t="str">
        <f t="shared" si="21"/>
        <v>16</v>
      </c>
      <c r="D392" t="str">
        <f>"6"</f>
        <v>6</v>
      </c>
      <c r="E392" t="str">
        <f>"201-16-6"</f>
        <v>201-16-6</v>
      </c>
      <c r="F392" t="s">
        <v>41</v>
      </c>
      <c r="G392" t="s">
        <v>44</v>
      </c>
      <c r="H392" t="s">
        <v>45</v>
      </c>
      <c r="I392">
        <v>0</v>
      </c>
      <c r="J392">
        <v>1</v>
      </c>
      <c r="K392">
        <v>1</v>
      </c>
      <c r="L392">
        <v>1</v>
      </c>
      <c r="M392">
        <v>1</v>
      </c>
      <c r="N392">
        <v>1</v>
      </c>
      <c r="O392">
        <v>0</v>
      </c>
      <c r="P392">
        <v>0</v>
      </c>
      <c r="Q392">
        <v>0</v>
      </c>
      <c r="AF392">
        <v>0</v>
      </c>
      <c r="AG392">
        <v>1</v>
      </c>
      <c r="AH392">
        <v>1</v>
      </c>
      <c r="AI392">
        <v>0</v>
      </c>
      <c r="AJ392">
        <v>1</v>
      </c>
      <c r="AK392">
        <v>0</v>
      </c>
    </row>
    <row r="393" spans="1:37" x14ac:dyDescent="0.25">
      <c r="A393" t="str">
        <f>"389"</f>
        <v>389</v>
      </c>
      <c r="B393" t="str">
        <f t="shared" si="22"/>
        <v>201</v>
      </c>
      <c r="C393" t="str">
        <f t="shared" si="21"/>
        <v>16</v>
      </c>
      <c r="D393" t="str">
        <f>"3"</f>
        <v>3</v>
      </c>
      <c r="E393" t="str">
        <f>"201-16-3"</f>
        <v>201-16-3</v>
      </c>
      <c r="F393" t="s">
        <v>41</v>
      </c>
      <c r="G393" t="s">
        <v>44</v>
      </c>
      <c r="H393" t="s">
        <v>45</v>
      </c>
      <c r="I393">
        <v>0</v>
      </c>
      <c r="J393">
        <v>1</v>
      </c>
      <c r="K393">
        <v>1</v>
      </c>
      <c r="L393">
        <v>0</v>
      </c>
      <c r="M393">
        <v>1</v>
      </c>
      <c r="N393">
        <v>0</v>
      </c>
      <c r="O393">
        <v>1</v>
      </c>
      <c r="P393">
        <v>0</v>
      </c>
      <c r="Q393">
        <v>1</v>
      </c>
      <c r="AF393">
        <v>0</v>
      </c>
      <c r="AG393">
        <v>1</v>
      </c>
      <c r="AH393">
        <v>0</v>
      </c>
      <c r="AI393">
        <v>1</v>
      </c>
      <c r="AJ393">
        <v>0</v>
      </c>
      <c r="AK393">
        <v>1</v>
      </c>
    </row>
    <row r="394" spans="1:37" x14ac:dyDescent="0.25">
      <c r="A394" t="str">
        <f>"390"</f>
        <v>390</v>
      </c>
      <c r="B394" t="str">
        <f t="shared" si="22"/>
        <v>201</v>
      </c>
      <c r="C394" t="str">
        <f t="shared" si="21"/>
        <v>16</v>
      </c>
      <c r="D394" t="str">
        <f>"25"</f>
        <v>25</v>
      </c>
      <c r="E394" t="str">
        <f>"201-16-25"</f>
        <v>201-16-25</v>
      </c>
      <c r="F394" t="s">
        <v>41</v>
      </c>
      <c r="G394" t="s">
        <v>44</v>
      </c>
      <c r="H394" t="s">
        <v>45</v>
      </c>
      <c r="I394">
        <v>1</v>
      </c>
      <c r="J394">
        <v>0</v>
      </c>
      <c r="K394">
        <v>0</v>
      </c>
      <c r="L394">
        <v>1</v>
      </c>
      <c r="M394">
        <v>1</v>
      </c>
      <c r="N394">
        <v>1</v>
      </c>
      <c r="O394">
        <v>0</v>
      </c>
      <c r="P394">
        <v>0</v>
      </c>
      <c r="Q394">
        <v>1</v>
      </c>
      <c r="AF394">
        <v>0</v>
      </c>
      <c r="AG394">
        <v>1</v>
      </c>
      <c r="AH394">
        <v>1</v>
      </c>
      <c r="AI394">
        <v>0</v>
      </c>
      <c r="AJ394">
        <v>1</v>
      </c>
      <c r="AK394">
        <v>0</v>
      </c>
    </row>
    <row r="395" spans="1:37" x14ac:dyDescent="0.25">
      <c r="A395" t="str">
        <f>"391"</f>
        <v>391</v>
      </c>
      <c r="B395" t="str">
        <f t="shared" si="22"/>
        <v>201</v>
      </c>
      <c r="C395" t="str">
        <f t="shared" si="21"/>
        <v>16</v>
      </c>
      <c r="D395" t="str">
        <f>"17"</f>
        <v>17</v>
      </c>
      <c r="E395" t="str">
        <f>"201-16-17"</f>
        <v>201-16-17</v>
      </c>
      <c r="F395" t="s">
        <v>41</v>
      </c>
      <c r="G395" t="s">
        <v>44</v>
      </c>
      <c r="H395" t="s">
        <v>45</v>
      </c>
      <c r="I395">
        <v>0</v>
      </c>
      <c r="J395">
        <v>0</v>
      </c>
      <c r="K395">
        <v>1</v>
      </c>
      <c r="L395">
        <v>0</v>
      </c>
      <c r="M395">
        <v>1</v>
      </c>
      <c r="N395">
        <v>1</v>
      </c>
      <c r="O395">
        <v>0</v>
      </c>
      <c r="P395">
        <v>1</v>
      </c>
      <c r="Q395">
        <v>1</v>
      </c>
      <c r="AF395">
        <v>0</v>
      </c>
      <c r="AG395">
        <v>1</v>
      </c>
      <c r="AH395">
        <v>1</v>
      </c>
      <c r="AI395">
        <v>0</v>
      </c>
      <c r="AJ395">
        <v>1</v>
      </c>
      <c r="AK395">
        <v>0</v>
      </c>
    </row>
    <row r="396" spans="1:37" x14ac:dyDescent="0.25">
      <c r="A396" t="str">
        <f>"392"</f>
        <v>392</v>
      </c>
      <c r="B396" t="str">
        <f t="shared" si="22"/>
        <v>201</v>
      </c>
      <c r="C396" t="str">
        <f t="shared" si="21"/>
        <v>16</v>
      </c>
      <c r="D396" t="str">
        <f>"16"</f>
        <v>16</v>
      </c>
      <c r="E396" t="str">
        <f>"201-16-16"</f>
        <v>201-16-16</v>
      </c>
      <c r="F396" t="s">
        <v>41</v>
      </c>
      <c r="G396" t="s">
        <v>44</v>
      </c>
      <c r="H396" t="s">
        <v>45</v>
      </c>
      <c r="I396">
        <v>0</v>
      </c>
      <c r="J396">
        <v>0</v>
      </c>
      <c r="K396">
        <v>1</v>
      </c>
      <c r="L396">
        <v>0</v>
      </c>
      <c r="M396">
        <v>1</v>
      </c>
      <c r="N396">
        <v>1</v>
      </c>
      <c r="O396">
        <v>0</v>
      </c>
      <c r="P396">
        <v>1</v>
      </c>
      <c r="Q396">
        <v>1</v>
      </c>
      <c r="AF396">
        <v>0</v>
      </c>
      <c r="AG396">
        <v>1</v>
      </c>
      <c r="AH396">
        <v>1</v>
      </c>
      <c r="AI396">
        <v>0</v>
      </c>
      <c r="AJ396">
        <v>1</v>
      </c>
      <c r="AK396">
        <v>0</v>
      </c>
    </row>
    <row r="397" spans="1:37" x14ac:dyDescent="0.25">
      <c r="A397" t="str">
        <f>"393"</f>
        <v>393</v>
      </c>
      <c r="B397" t="str">
        <f t="shared" si="22"/>
        <v>201</v>
      </c>
      <c r="C397" t="str">
        <f t="shared" si="21"/>
        <v>16</v>
      </c>
      <c r="D397" t="str">
        <f>"11"</f>
        <v>11</v>
      </c>
      <c r="E397" t="str">
        <f>"201-16-11"</f>
        <v>201-16-11</v>
      </c>
      <c r="F397" t="s">
        <v>41</v>
      </c>
      <c r="G397" t="s">
        <v>44</v>
      </c>
      <c r="H397" t="s">
        <v>45</v>
      </c>
      <c r="I397">
        <v>0</v>
      </c>
      <c r="J397">
        <v>1</v>
      </c>
      <c r="K397">
        <v>1</v>
      </c>
      <c r="L397">
        <v>0</v>
      </c>
      <c r="M397">
        <v>1</v>
      </c>
      <c r="N397">
        <v>1</v>
      </c>
      <c r="O397">
        <v>1</v>
      </c>
      <c r="P397">
        <v>0</v>
      </c>
      <c r="Q397">
        <v>0</v>
      </c>
      <c r="AF397">
        <v>0</v>
      </c>
      <c r="AG397">
        <v>1</v>
      </c>
      <c r="AH397">
        <v>1</v>
      </c>
      <c r="AI397">
        <v>0</v>
      </c>
      <c r="AJ397">
        <v>1</v>
      </c>
      <c r="AK397">
        <v>0</v>
      </c>
    </row>
    <row r="398" spans="1:37" x14ac:dyDescent="0.25">
      <c r="A398" t="str">
        <f>"394"</f>
        <v>394</v>
      </c>
      <c r="B398" t="str">
        <f t="shared" si="22"/>
        <v>201</v>
      </c>
      <c r="C398" t="str">
        <f t="shared" si="21"/>
        <v>16</v>
      </c>
      <c r="D398" t="str">
        <f>"7"</f>
        <v>7</v>
      </c>
      <c r="E398" t="str">
        <f>"201-16-7"</f>
        <v>201-16-7</v>
      </c>
      <c r="F398" t="s">
        <v>41</v>
      </c>
      <c r="G398" t="s">
        <v>44</v>
      </c>
      <c r="H398" t="s">
        <v>45</v>
      </c>
      <c r="I398">
        <v>0</v>
      </c>
      <c r="J398">
        <v>1</v>
      </c>
      <c r="K398">
        <v>1</v>
      </c>
      <c r="L398">
        <v>1</v>
      </c>
      <c r="M398">
        <v>0</v>
      </c>
      <c r="N398">
        <v>1</v>
      </c>
      <c r="O398">
        <v>1</v>
      </c>
      <c r="P398">
        <v>0</v>
      </c>
      <c r="Q398">
        <v>0</v>
      </c>
      <c r="AF398">
        <v>0</v>
      </c>
      <c r="AG398">
        <v>1</v>
      </c>
      <c r="AH398">
        <v>0</v>
      </c>
      <c r="AI398">
        <v>1</v>
      </c>
      <c r="AJ398">
        <v>1</v>
      </c>
      <c r="AK398">
        <v>0</v>
      </c>
    </row>
    <row r="399" spans="1:37" x14ac:dyDescent="0.25">
      <c r="A399" t="str">
        <f>"395"</f>
        <v>395</v>
      </c>
      <c r="B399" t="str">
        <f t="shared" si="22"/>
        <v>201</v>
      </c>
      <c r="C399" t="str">
        <f t="shared" si="21"/>
        <v>16</v>
      </c>
      <c r="D399" t="str">
        <f>"1"</f>
        <v>1</v>
      </c>
      <c r="E399" t="str">
        <f>"201-16-1"</f>
        <v>201-16-1</v>
      </c>
      <c r="F399" t="s">
        <v>41</v>
      </c>
      <c r="G399" t="s">
        <v>44</v>
      </c>
      <c r="H399" t="s">
        <v>45</v>
      </c>
      <c r="I399">
        <v>0</v>
      </c>
      <c r="J399">
        <v>0</v>
      </c>
      <c r="K399">
        <v>1</v>
      </c>
      <c r="L399">
        <v>1</v>
      </c>
      <c r="M399">
        <v>0</v>
      </c>
      <c r="N399">
        <v>1</v>
      </c>
      <c r="O399">
        <v>1</v>
      </c>
      <c r="P399">
        <v>0</v>
      </c>
      <c r="Q399">
        <v>1</v>
      </c>
      <c r="AF399">
        <v>0</v>
      </c>
      <c r="AG399">
        <v>1</v>
      </c>
      <c r="AH399">
        <v>1</v>
      </c>
      <c r="AI399">
        <v>0</v>
      </c>
      <c r="AJ399">
        <v>1</v>
      </c>
      <c r="AK399">
        <v>0</v>
      </c>
    </row>
    <row r="400" spans="1:37" x14ac:dyDescent="0.25">
      <c r="A400" t="str">
        <f>"396"</f>
        <v>396</v>
      </c>
      <c r="B400" t="str">
        <f t="shared" si="22"/>
        <v>201</v>
      </c>
      <c r="C400" t="str">
        <f t="shared" si="21"/>
        <v>16</v>
      </c>
      <c r="D400" t="str">
        <f>"20"</f>
        <v>20</v>
      </c>
      <c r="E400" t="str">
        <f>"201-16-20"</f>
        <v>201-16-20</v>
      </c>
      <c r="F400" t="s">
        <v>41</v>
      </c>
      <c r="G400" t="s">
        <v>44</v>
      </c>
      <c r="H400" t="s">
        <v>45</v>
      </c>
      <c r="I400">
        <v>0</v>
      </c>
      <c r="J400">
        <v>0</v>
      </c>
      <c r="K400">
        <v>1</v>
      </c>
      <c r="L400">
        <v>1</v>
      </c>
      <c r="M400">
        <v>1</v>
      </c>
      <c r="N400">
        <v>0</v>
      </c>
      <c r="O400">
        <v>0</v>
      </c>
      <c r="P400">
        <v>1</v>
      </c>
      <c r="Q400">
        <v>1</v>
      </c>
      <c r="AF400">
        <v>1</v>
      </c>
      <c r="AG400">
        <v>0</v>
      </c>
      <c r="AH400">
        <v>1</v>
      </c>
      <c r="AI400">
        <v>0</v>
      </c>
      <c r="AJ400">
        <v>0</v>
      </c>
      <c r="AK400">
        <v>1</v>
      </c>
    </row>
    <row r="401" spans="1:37" x14ac:dyDescent="0.25">
      <c r="A401" t="str">
        <f>"397"</f>
        <v>397</v>
      </c>
      <c r="B401" t="str">
        <f t="shared" si="22"/>
        <v>201</v>
      </c>
      <c r="C401" t="str">
        <f t="shared" si="21"/>
        <v>16</v>
      </c>
      <c r="D401" t="str">
        <f>"19"</f>
        <v>19</v>
      </c>
      <c r="E401" t="str">
        <f>"201-16-19"</f>
        <v>201-16-19</v>
      </c>
      <c r="F401" t="s">
        <v>41</v>
      </c>
      <c r="G401" t="s">
        <v>44</v>
      </c>
      <c r="H401" t="s">
        <v>45</v>
      </c>
      <c r="I401">
        <v>0</v>
      </c>
      <c r="J401">
        <v>1</v>
      </c>
      <c r="K401">
        <v>0</v>
      </c>
      <c r="L401">
        <v>0</v>
      </c>
      <c r="M401">
        <v>1</v>
      </c>
      <c r="N401">
        <v>1</v>
      </c>
      <c r="O401">
        <v>1</v>
      </c>
      <c r="P401">
        <v>0</v>
      </c>
      <c r="Q401">
        <v>1</v>
      </c>
      <c r="AF401">
        <v>0</v>
      </c>
      <c r="AG401">
        <v>1</v>
      </c>
      <c r="AH401">
        <v>0</v>
      </c>
      <c r="AI401">
        <v>1</v>
      </c>
      <c r="AJ401">
        <v>1</v>
      </c>
      <c r="AK401">
        <v>0</v>
      </c>
    </row>
    <row r="402" spans="1:37" x14ac:dyDescent="0.25">
      <c r="A402" t="str">
        <f>"398"</f>
        <v>398</v>
      </c>
      <c r="B402" t="str">
        <f t="shared" si="22"/>
        <v>201</v>
      </c>
      <c r="C402" t="str">
        <f t="shared" si="21"/>
        <v>16</v>
      </c>
      <c r="D402" t="str">
        <f>"18"</f>
        <v>18</v>
      </c>
      <c r="E402" t="str">
        <f>"201-16-18"</f>
        <v>201-16-18</v>
      </c>
      <c r="F402" t="s">
        <v>41</v>
      </c>
      <c r="G402" t="s">
        <v>44</v>
      </c>
      <c r="H402" t="s">
        <v>45</v>
      </c>
      <c r="I402">
        <v>0</v>
      </c>
      <c r="J402">
        <v>1</v>
      </c>
      <c r="K402">
        <v>0</v>
      </c>
      <c r="L402">
        <v>0</v>
      </c>
      <c r="M402">
        <v>1</v>
      </c>
      <c r="N402">
        <v>1</v>
      </c>
      <c r="O402">
        <v>1</v>
      </c>
      <c r="P402">
        <v>0</v>
      </c>
      <c r="Q402">
        <v>1</v>
      </c>
      <c r="AF402">
        <v>0</v>
      </c>
      <c r="AG402">
        <v>1</v>
      </c>
      <c r="AH402">
        <v>0</v>
      </c>
      <c r="AI402">
        <v>1</v>
      </c>
      <c r="AJ402">
        <v>1</v>
      </c>
      <c r="AK402">
        <v>0</v>
      </c>
    </row>
    <row r="403" spans="1:37" x14ac:dyDescent="0.25">
      <c r="A403" t="str">
        <f>"399"</f>
        <v>399</v>
      </c>
      <c r="B403" t="str">
        <f t="shared" si="22"/>
        <v>201</v>
      </c>
      <c r="C403" t="str">
        <f t="shared" si="21"/>
        <v>16</v>
      </c>
      <c r="D403" t="str">
        <f>"10"</f>
        <v>10</v>
      </c>
      <c r="E403" t="str">
        <f>"201-16-10"</f>
        <v>201-16-10</v>
      </c>
      <c r="F403" t="s">
        <v>41</v>
      </c>
      <c r="G403" t="s">
        <v>42</v>
      </c>
      <c r="H403" t="s">
        <v>43</v>
      </c>
      <c r="R403">
        <v>0</v>
      </c>
      <c r="S403">
        <v>1</v>
      </c>
      <c r="T403">
        <v>0</v>
      </c>
      <c r="U403">
        <v>0</v>
      </c>
      <c r="V403">
        <v>0</v>
      </c>
      <c r="W403">
        <v>1</v>
      </c>
      <c r="X403">
        <v>0</v>
      </c>
      <c r="Y403">
        <v>1</v>
      </c>
      <c r="Z403">
        <v>1</v>
      </c>
      <c r="AA403">
        <v>0</v>
      </c>
      <c r="AB403">
        <v>1</v>
      </c>
      <c r="AC403">
        <v>0</v>
      </c>
      <c r="AD403">
        <v>1</v>
      </c>
      <c r="AE403">
        <v>0</v>
      </c>
      <c r="AF403">
        <v>0</v>
      </c>
      <c r="AG403">
        <v>1</v>
      </c>
      <c r="AH403">
        <v>0</v>
      </c>
      <c r="AI403">
        <v>1</v>
      </c>
    </row>
    <row r="404" spans="1:37" x14ac:dyDescent="0.25">
      <c r="A404" t="str">
        <f>"400"</f>
        <v>400</v>
      </c>
      <c r="B404" t="str">
        <f t="shared" si="22"/>
        <v>201</v>
      </c>
      <c r="C404" t="str">
        <f t="shared" si="21"/>
        <v>16</v>
      </c>
      <c r="D404" t="str">
        <f>"4"</f>
        <v>4</v>
      </c>
      <c r="E404" t="str">
        <f>"201-16-4"</f>
        <v>201-16-4</v>
      </c>
      <c r="F404" t="s">
        <v>41</v>
      </c>
      <c r="G404" t="s">
        <v>42</v>
      </c>
      <c r="H404" t="s">
        <v>43</v>
      </c>
      <c r="R404">
        <v>1</v>
      </c>
      <c r="S404">
        <v>0</v>
      </c>
      <c r="T404">
        <v>0</v>
      </c>
      <c r="U404">
        <v>0</v>
      </c>
      <c r="V404">
        <v>0</v>
      </c>
      <c r="W404">
        <v>1</v>
      </c>
      <c r="X404">
        <v>0</v>
      </c>
      <c r="Y404">
        <v>1</v>
      </c>
      <c r="Z404">
        <v>1</v>
      </c>
      <c r="AA404">
        <v>0</v>
      </c>
      <c r="AB404">
        <v>0</v>
      </c>
      <c r="AC404">
        <v>1</v>
      </c>
      <c r="AD404">
        <v>1</v>
      </c>
      <c r="AE404">
        <v>0</v>
      </c>
      <c r="AF404">
        <v>0</v>
      </c>
      <c r="AG404">
        <v>1</v>
      </c>
      <c r="AH404">
        <v>0</v>
      </c>
      <c r="AI404">
        <v>1</v>
      </c>
    </row>
    <row r="405" spans="1:37" x14ac:dyDescent="0.25">
      <c r="A405" t="str">
        <f>"401"</f>
        <v>401</v>
      </c>
      <c r="B405" t="str">
        <f t="shared" si="22"/>
        <v>201</v>
      </c>
      <c r="C405" t="str">
        <f t="shared" ref="C405:C429" si="23">"17"</f>
        <v>17</v>
      </c>
      <c r="D405" t="str">
        <f>"22"</f>
        <v>22</v>
      </c>
      <c r="E405" t="str">
        <f>"201-17-22"</f>
        <v>201-17-22</v>
      </c>
      <c r="F405" t="s">
        <v>41</v>
      </c>
      <c r="G405" t="s">
        <v>42</v>
      </c>
      <c r="H405" t="s">
        <v>43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1</v>
      </c>
      <c r="X405">
        <v>0</v>
      </c>
      <c r="Y405">
        <v>1</v>
      </c>
      <c r="Z405">
        <v>1</v>
      </c>
      <c r="AA405">
        <v>1</v>
      </c>
      <c r="AB405">
        <v>0</v>
      </c>
      <c r="AC405">
        <v>1</v>
      </c>
      <c r="AD405">
        <v>1</v>
      </c>
      <c r="AE405">
        <v>0</v>
      </c>
      <c r="AF405">
        <v>0</v>
      </c>
      <c r="AG405">
        <v>1</v>
      </c>
      <c r="AH405">
        <v>0</v>
      </c>
      <c r="AI405">
        <v>1</v>
      </c>
    </row>
    <row r="406" spans="1:37" x14ac:dyDescent="0.25">
      <c r="A406" t="str">
        <f>"402"</f>
        <v>402</v>
      </c>
      <c r="B406" t="str">
        <f t="shared" si="22"/>
        <v>201</v>
      </c>
      <c r="C406" t="str">
        <f t="shared" si="23"/>
        <v>17</v>
      </c>
      <c r="D406" t="str">
        <f>"21"</f>
        <v>21</v>
      </c>
      <c r="E406" t="str">
        <f>"201-17-21"</f>
        <v>201-17-21</v>
      </c>
      <c r="F406" t="s">
        <v>41</v>
      </c>
      <c r="G406" t="s">
        <v>42</v>
      </c>
      <c r="H406" t="s">
        <v>43</v>
      </c>
      <c r="R406">
        <v>0</v>
      </c>
      <c r="S406">
        <v>1</v>
      </c>
      <c r="T406">
        <v>0</v>
      </c>
      <c r="U406">
        <v>1</v>
      </c>
      <c r="V406">
        <v>1</v>
      </c>
      <c r="W406">
        <v>0</v>
      </c>
      <c r="X406">
        <v>1</v>
      </c>
      <c r="Y406">
        <v>0</v>
      </c>
      <c r="Z406">
        <v>0</v>
      </c>
      <c r="AA406">
        <v>0</v>
      </c>
      <c r="AB406">
        <v>0</v>
      </c>
      <c r="AC406">
        <v>1</v>
      </c>
      <c r="AD406">
        <v>0</v>
      </c>
      <c r="AE406">
        <v>1</v>
      </c>
      <c r="AF406">
        <v>0</v>
      </c>
      <c r="AG406">
        <v>1</v>
      </c>
      <c r="AH406">
        <v>1</v>
      </c>
      <c r="AI406">
        <v>0</v>
      </c>
    </row>
    <row r="407" spans="1:37" x14ac:dyDescent="0.25">
      <c r="A407" t="str">
        <f>"403"</f>
        <v>403</v>
      </c>
      <c r="B407" t="str">
        <f t="shared" si="22"/>
        <v>201</v>
      </c>
      <c r="C407" t="str">
        <f t="shared" si="23"/>
        <v>17</v>
      </c>
      <c r="D407" t="str">
        <f>"14"</f>
        <v>14</v>
      </c>
      <c r="E407" t="str">
        <f>"201-17-14"</f>
        <v>201-17-14</v>
      </c>
      <c r="F407" t="s">
        <v>41</v>
      </c>
      <c r="G407" t="s">
        <v>42</v>
      </c>
      <c r="H407" t="s">
        <v>43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1</v>
      </c>
      <c r="Y407">
        <v>1</v>
      </c>
      <c r="Z407">
        <v>1</v>
      </c>
      <c r="AA407">
        <v>1</v>
      </c>
      <c r="AB407">
        <v>0</v>
      </c>
      <c r="AC407">
        <v>1</v>
      </c>
      <c r="AD407">
        <v>0</v>
      </c>
      <c r="AE407">
        <v>0</v>
      </c>
      <c r="AF407">
        <v>0</v>
      </c>
      <c r="AG407">
        <v>1</v>
      </c>
      <c r="AH407">
        <v>1</v>
      </c>
      <c r="AI407">
        <v>0</v>
      </c>
    </row>
    <row r="408" spans="1:37" x14ac:dyDescent="0.25">
      <c r="A408" t="str">
        <f>"404"</f>
        <v>404</v>
      </c>
      <c r="B408" t="str">
        <f t="shared" si="22"/>
        <v>201</v>
      </c>
      <c r="C408" t="str">
        <f t="shared" si="23"/>
        <v>17</v>
      </c>
      <c r="D408" t="str">
        <f>"13"</f>
        <v>13</v>
      </c>
      <c r="E408" t="str">
        <f>"201-17-13"</f>
        <v>201-17-13</v>
      </c>
      <c r="F408" t="s">
        <v>41</v>
      </c>
      <c r="G408" t="s">
        <v>42</v>
      </c>
      <c r="H408" t="s">
        <v>43</v>
      </c>
      <c r="R408">
        <v>0</v>
      </c>
      <c r="S408">
        <v>1</v>
      </c>
      <c r="T408">
        <v>1</v>
      </c>
      <c r="U408">
        <v>0</v>
      </c>
      <c r="V408">
        <v>0</v>
      </c>
      <c r="W408">
        <v>0</v>
      </c>
      <c r="X408">
        <v>0</v>
      </c>
      <c r="Y408">
        <v>1</v>
      </c>
      <c r="Z408">
        <v>1</v>
      </c>
      <c r="AA408">
        <v>0</v>
      </c>
      <c r="AB408">
        <v>1</v>
      </c>
      <c r="AC408">
        <v>1</v>
      </c>
      <c r="AD408">
        <v>0</v>
      </c>
      <c r="AE408">
        <v>0</v>
      </c>
      <c r="AF408">
        <v>0</v>
      </c>
      <c r="AG408">
        <v>1</v>
      </c>
      <c r="AH408">
        <v>0</v>
      </c>
      <c r="AI408">
        <v>1</v>
      </c>
    </row>
    <row r="409" spans="1:37" x14ac:dyDescent="0.25">
      <c r="A409" t="str">
        <f>"405"</f>
        <v>405</v>
      </c>
      <c r="B409" t="str">
        <f t="shared" si="22"/>
        <v>201</v>
      </c>
      <c r="C409" t="str">
        <f t="shared" si="23"/>
        <v>17</v>
      </c>
      <c r="D409" t="str">
        <f>"9"</f>
        <v>9</v>
      </c>
      <c r="E409" t="str">
        <f>"201-17-9"</f>
        <v>201-17-9</v>
      </c>
      <c r="F409" t="s">
        <v>41</v>
      </c>
      <c r="G409" t="s">
        <v>42</v>
      </c>
      <c r="H409" t="s">
        <v>43</v>
      </c>
      <c r="R409">
        <v>0</v>
      </c>
      <c r="S409">
        <v>0</v>
      </c>
      <c r="T409">
        <v>1</v>
      </c>
      <c r="U409">
        <v>0</v>
      </c>
      <c r="V409">
        <v>0</v>
      </c>
      <c r="W409">
        <v>1</v>
      </c>
      <c r="X409">
        <v>0</v>
      </c>
      <c r="Y409">
        <v>0</v>
      </c>
      <c r="Z409">
        <v>1</v>
      </c>
      <c r="AA409">
        <v>1</v>
      </c>
      <c r="AB409">
        <v>0</v>
      </c>
      <c r="AC409">
        <v>1</v>
      </c>
      <c r="AD409">
        <v>1</v>
      </c>
      <c r="AE409">
        <v>0</v>
      </c>
      <c r="AF409">
        <v>1</v>
      </c>
      <c r="AG409">
        <v>0</v>
      </c>
      <c r="AH409">
        <v>1</v>
      </c>
      <c r="AI409">
        <v>0</v>
      </c>
    </row>
    <row r="410" spans="1:37" x14ac:dyDescent="0.25">
      <c r="A410" t="str">
        <f>"406"</f>
        <v>406</v>
      </c>
      <c r="B410" t="str">
        <f t="shared" si="22"/>
        <v>201</v>
      </c>
      <c r="C410" t="str">
        <f t="shared" si="23"/>
        <v>17</v>
      </c>
      <c r="D410" t="str">
        <f>"5"</f>
        <v>5</v>
      </c>
      <c r="E410" t="str">
        <f>"201-17-5"</f>
        <v>201-17-5</v>
      </c>
      <c r="F410" t="s">
        <v>41</v>
      </c>
      <c r="G410" t="s">
        <v>42</v>
      </c>
      <c r="H410" t="s">
        <v>43</v>
      </c>
      <c r="R410">
        <v>1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1</v>
      </c>
      <c r="Z410">
        <v>1</v>
      </c>
      <c r="AA410">
        <v>1</v>
      </c>
      <c r="AB410">
        <v>1</v>
      </c>
      <c r="AC410">
        <v>1</v>
      </c>
      <c r="AD410">
        <v>0</v>
      </c>
      <c r="AE410">
        <v>0</v>
      </c>
      <c r="AF410">
        <v>0</v>
      </c>
      <c r="AG410">
        <v>1</v>
      </c>
      <c r="AH410">
        <v>0</v>
      </c>
      <c r="AI410">
        <v>1</v>
      </c>
    </row>
    <row r="411" spans="1:37" x14ac:dyDescent="0.25">
      <c r="A411" t="str">
        <f>"407"</f>
        <v>407</v>
      </c>
      <c r="B411" t="str">
        <f t="shared" si="22"/>
        <v>201</v>
      </c>
      <c r="C411" t="str">
        <f t="shared" si="23"/>
        <v>17</v>
      </c>
      <c r="D411" t="str">
        <f>"3"</f>
        <v>3</v>
      </c>
      <c r="E411" t="str">
        <f>"201-17-3"</f>
        <v>201-17-3</v>
      </c>
      <c r="F411" t="s">
        <v>41</v>
      </c>
      <c r="G411" t="s">
        <v>42</v>
      </c>
      <c r="H411" t="s">
        <v>43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1</v>
      </c>
      <c r="X411">
        <v>1</v>
      </c>
      <c r="Y411">
        <v>1</v>
      </c>
      <c r="Z411">
        <v>0</v>
      </c>
      <c r="AA411">
        <v>1</v>
      </c>
      <c r="AB411">
        <v>1</v>
      </c>
      <c r="AC411">
        <v>0</v>
      </c>
      <c r="AD411">
        <v>1</v>
      </c>
      <c r="AE411">
        <v>0</v>
      </c>
      <c r="AF411">
        <v>0</v>
      </c>
      <c r="AG411">
        <v>1</v>
      </c>
      <c r="AH411">
        <v>0</v>
      </c>
      <c r="AI411">
        <v>1</v>
      </c>
    </row>
    <row r="412" spans="1:37" x14ac:dyDescent="0.25">
      <c r="A412" t="str">
        <f>"408"</f>
        <v>408</v>
      </c>
      <c r="B412" t="str">
        <f t="shared" si="22"/>
        <v>201</v>
      </c>
      <c r="C412" t="str">
        <f t="shared" si="23"/>
        <v>17</v>
      </c>
      <c r="D412" t="str">
        <f>"16"</f>
        <v>16</v>
      </c>
      <c r="E412" t="str">
        <f>"201-17-16"</f>
        <v>201-17-16</v>
      </c>
      <c r="F412" t="s">
        <v>41</v>
      </c>
      <c r="G412" t="s">
        <v>42</v>
      </c>
      <c r="H412" t="s">
        <v>43</v>
      </c>
      <c r="R412">
        <v>1</v>
      </c>
      <c r="S412">
        <v>0</v>
      </c>
      <c r="T412">
        <v>0</v>
      </c>
      <c r="U412">
        <v>0</v>
      </c>
      <c r="V412">
        <v>0</v>
      </c>
      <c r="W412">
        <v>1</v>
      </c>
      <c r="X412">
        <v>0</v>
      </c>
      <c r="Y412">
        <v>1</v>
      </c>
      <c r="Z412">
        <v>1</v>
      </c>
      <c r="AA412">
        <v>0</v>
      </c>
      <c r="AB412">
        <v>1</v>
      </c>
      <c r="AC412">
        <v>1</v>
      </c>
      <c r="AD412">
        <v>0</v>
      </c>
      <c r="AE412">
        <v>0</v>
      </c>
      <c r="AF412">
        <v>1</v>
      </c>
      <c r="AG412">
        <v>0</v>
      </c>
      <c r="AH412">
        <v>1</v>
      </c>
      <c r="AI412">
        <v>0</v>
      </c>
    </row>
    <row r="413" spans="1:37" x14ac:dyDescent="0.25">
      <c r="A413" t="str">
        <f>"409"</f>
        <v>409</v>
      </c>
      <c r="B413" t="str">
        <f t="shared" si="22"/>
        <v>201</v>
      </c>
      <c r="C413" t="str">
        <f t="shared" si="23"/>
        <v>17</v>
      </c>
      <c r="D413" t="str">
        <f>"15"</f>
        <v>15</v>
      </c>
      <c r="E413" t="str">
        <f>"201-17-15"</f>
        <v>201-17-15</v>
      </c>
      <c r="F413" t="s">
        <v>41</v>
      </c>
      <c r="G413" t="s">
        <v>42</v>
      </c>
      <c r="H413" t="s">
        <v>43</v>
      </c>
      <c r="R413">
        <v>0</v>
      </c>
      <c r="S413">
        <v>0</v>
      </c>
      <c r="T413">
        <v>1</v>
      </c>
      <c r="U413">
        <v>1</v>
      </c>
      <c r="V413">
        <v>0</v>
      </c>
      <c r="W413">
        <v>0</v>
      </c>
      <c r="X413">
        <v>0</v>
      </c>
      <c r="Y413">
        <v>1</v>
      </c>
      <c r="Z413">
        <v>1</v>
      </c>
      <c r="AA413">
        <v>0</v>
      </c>
      <c r="AB413">
        <v>1</v>
      </c>
      <c r="AC413">
        <v>1</v>
      </c>
      <c r="AD413">
        <v>0</v>
      </c>
      <c r="AE413">
        <v>0</v>
      </c>
      <c r="AF413">
        <v>1</v>
      </c>
      <c r="AG413">
        <v>0</v>
      </c>
      <c r="AH413">
        <v>1</v>
      </c>
      <c r="AI413">
        <v>0</v>
      </c>
    </row>
    <row r="414" spans="1:37" x14ac:dyDescent="0.25">
      <c r="A414" t="str">
        <f>"410"</f>
        <v>410</v>
      </c>
      <c r="B414" t="str">
        <f t="shared" si="22"/>
        <v>201</v>
      </c>
      <c r="C414" t="str">
        <f t="shared" si="23"/>
        <v>17</v>
      </c>
      <c r="D414" t="str">
        <f>"10"</f>
        <v>10</v>
      </c>
      <c r="E414" t="str">
        <f>"201-17-10"</f>
        <v>201-17-10</v>
      </c>
      <c r="F414" t="s">
        <v>41</v>
      </c>
      <c r="G414" t="s">
        <v>42</v>
      </c>
      <c r="H414" t="s">
        <v>43</v>
      </c>
      <c r="R414">
        <v>0</v>
      </c>
      <c r="S414">
        <v>0</v>
      </c>
      <c r="T414">
        <v>0</v>
      </c>
      <c r="U414">
        <v>1</v>
      </c>
      <c r="V414">
        <v>0</v>
      </c>
      <c r="W414">
        <v>1</v>
      </c>
      <c r="X414">
        <v>0</v>
      </c>
      <c r="Y414">
        <v>1</v>
      </c>
      <c r="Z414">
        <v>0</v>
      </c>
      <c r="AA414">
        <v>1</v>
      </c>
      <c r="AB414">
        <v>1</v>
      </c>
      <c r="AC414">
        <v>1</v>
      </c>
      <c r="AD414">
        <v>0</v>
      </c>
      <c r="AE414">
        <v>0</v>
      </c>
      <c r="AF414">
        <v>0</v>
      </c>
      <c r="AG414">
        <v>1</v>
      </c>
      <c r="AH414">
        <v>0</v>
      </c>
      <c r="AI414">
        <v>1</v>
      </c>
    </row>
    <row r="415" spans="1:37" x14ac:dyDescent="0.25">
      <c r="A415" t="str">
        <f>"411"</f>
        <v>411</v>
      </c>
      <c r="B415" t="str">
        <f t="shared" si="22"/>
        <v>201</v>
      </c>
      <c r="C415" t="str">
        <f t="shared" si="23"/>
        <v>17</v>
      </c>
      <c r="D415" t="str">
        <f>"2"</f>
        <v>2</v>
      </c>
      <c r="E415" t="str">
        <f>"201-17-2"</f>
        <v>201-17-2</v>
      </c>
      <c r="F415" t="s">
        <v>41</v>
      </c>
      <c r="G415" t="s">
        <v>42</v>
      </c>
      <c r="H415" t="s">
        <v>43</v>
      </c>
      <c r="R415">
        <v>0</v>
      </c>
      <c r="S415">
        <v>0</v>
      </c>
      <c r="T415">
        <v>0</v>
      </c>
      <c r="U415">
        <v>1</v>
      </c>
      <c r="V415">
        <v>1</v>
      </c>
      <c r="W415">
        <v>0</v>
      </c>
      <c r="X415">
        <v>1</v>
      </c>
      <c r="Y415">
        <v>0</v>
      </c>
      <c r="Z415">
        <v>1</v>
      </c>
      <c r="AA415">
        <v>0</v>
      </c>
      <c r="AB415">
        <v>1</v>
      </c>
      <c r="AC415">
        <v>0</v>
      </c>
      <c r="AD415">
        <v>0</v>
      </c>
      <c r="AE415">
        <v>1</v>
      </c>
      <c r="AF415">
        <v>0</v>
      </c>
      <c r="AG415">
        <v>1</v>
      </c>
      <c r="AH415">
        <v>1</v>
      </c>
      <c r="AI415">
        <v>0</v>
      </c>
    </row>
    <row r="416" spans="1:37" x14ac:dyDescent="0.25">
      <c r="A416" t="str">
        <f>"412"</f>
        <v>412</v>
      </c>
      <c r="B416" t="str">
        <f t="shared" si="22"/>
        <v>201</v>
      </c>
      <c r="C416" t="str">
        <f t="shared" si="23"/>
        <v>17</v>
      </c>
      <c r="D416" t="str">
        <f>"24"</f>
        <v>24</v>
      </c>
      <c r="E416" t="str">
        <f>"201-17-24"</f>
        <v>201-17-24</v>
      </c>
      <c r="F416" t="s">
        <v>41</v>
      </c>
      <c r="G416" t="s">
        <v>42</v>
      </c>
      <c r="H416" t="s">
        <v>43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1</v>
      </c>
      <c r="X416">
        <v>0</v>
      </c>
      <c r="Y416">
        <v>1</v>
      </c>
      <c r="Z416">
        <v>1</v>
      </c>
      <c r="AA416">
        <v>1</v>
      </c>
      <c r="AB416">
        <v>0</v>
      </c>
      <c r="AC416">
        <v>1</v>
      </c>
      <c r="AD416">
        <v>1</v>
      </c>
      <c r="AE416">
        <v>0</v>
      </c>
      <c r="AF416">
        <v>0</v>
      </c>
      <c r="AG416">
        <v>1</v>
      </c>
      <c r="AH416">
        <v>0</v>
      </c>
      <c r="AI416">
        <v>1</v>
      </c>
    </row>
    <row r="417" spans="1:37" x14ac:dyDescent="0.25">
      <c r="A417" t="str">
        <f>"413"</f>
        <v>413</v>
      </c>
      <c r="B417" t="str">
        <f t="shared" si="22"/>
        <v>201</v>
      </c>
      <c r="C417" t="str">
        <f t="shared" si="23"/>
        <v>17</v>
      </c>
      <c r="D417" t="str">
        <f>"23"</f>
        <v>23</v>
      </c>
      <c r="E417" t="str">
        <f>"201-17-23"</f>
        <v>201-17-23</v>
      </c>
      <c r="F417" t="s">
        <v>41</v>
      </c>
      <c r="G417" t="s">
        <v>42</v>
      </c>
      <c r="H417" t="s">
        <v>43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1</v>
      </c>
      <c r="X417">
        <v>0</v>
      </c>
      <c r="Y417">
        <v>1</v>
      </c>
      <c r="Z417">
        <v>1</v>
      </c>
      <c r="AA417">
        <v>1</v>
      </c>
      <c r="AB417">
        <v>0</v>
      </c>
      <c r="AC417">
        <v>1</v>
      </c>
      <c r="AD417">
        <v>1</v>
      </c>
      <c r="AE417">
        <v>0</v>
      </c>
      <c r="AF417">
        <v>0</v>
      </c>
      <c r="AG417">
        <v>1</v>
      </c>
      <c r="AH417">
        <v>0</v>
      </c>
      <c r="AI417">
        <v>1</v>
      </c>
    </row>
    <row r="418" spans="1:37" x14ac:dyDescent="0.25">
      <c r="A418" t="str">
        <f>"414"</f>
        <v>414</v>
      </c>
      <c r="B418" t="str">
        <f t="shared" si="22"/>
        <v>201</v>
      </c>
      <c r="C418" t="str">
        <f t="shared" si="23"/>
        <v>17</v>
      </c>
      <c r="D418" t="str">
        <f>"18"</f>
        <v>18</v>
      </c>
      <c r="E418" t="str">
        <f>"201-17-18"</f>
        <v>201-17-18</v>
      </c>
      <c r="F418" t="s">
        <v>41</v>
      </c>
      <c r="G418" t="s">
        <v>42</v>
      </c>
      <c r="H418" t="s">
        <v>43</v>
      </c>
      <c r="R418">
        <v>0</v>
      </c>
      <c r="S418">
        <v>0</v>
      </c>
      <c r="T418">
        <v>1</v>
      </c>
      <c r="U418">
        <v>0</v>
      </c>
      <c r="V418">
        <v>0</v>
      </c>
      <c r="W418">
        <v>0</v>
      </c>
      <c r="X418">
        <v>0</v>
      </c>
      <c r="Y418">
        <v>1</v>
      </c>
      <c r="Z418">
        <v>1</v>
      </c>
      <c r="AA418">
        <v>1</v>
      </c>
      <c r="AB418">
        <v>1</v>
      </c>
      <c r="AC418">
        <v>1</v>
      </c>
      <c r="AD418">
        <v>0</v>
      </c>
      <c r="AE418">
        <v>0</v>
      </c>
      <c r="AF418">
        <v>0</v>
      </c>
      <c r="AG418">
        <v>1</v>
      </c>
      <c r="AH418">
        <v>0</v>
      </c>
      <c r="AI418">
        <v>1</v>
      </c>
    </row>
    <row r="419" spans="1:37" x14ac:dyDescent="0.25">
      <c r="A419" t="str">
        <f>"415"</f>
        <v>415</v>
      </c>
      <c r="B419" t="str">
        <f t="shared" si="22"/>
        <v>201</v>
      </c>
      <c r="C419" t="str">
        <f t="shared" si="23"/>
        <v>17</v>
      </c>
      <c r="D419" t="str">
        <f>"17"</f>
        <v>17</v>
      </c>
      <c r="E419" t="str">
        <f>"201-17-17"</f>
        <v>201-17-17</v>
      </c>
      <c r="F419" t="s">
        <v>41</v>
      </c>
      <c r="G419" t="s">
        <v>42</v>
      </c>
      <c r="H419" t="s">
        <v>43</v>
      </c>
      <c r="R419">
        <v>0</v>
      </c>
      <c r="S419">
        <v>0</v>
      </c>
      <c r="T419">
        <v>1</v>
      </c>
      <c r="U419">
        <v>0</v>
      </c>
      <c r="V419">
        <v>0</v>
      </c>
      <c r="W419">
        <v>0</v>
      </c>
      <c r="X419">
        <v>0</v>
      </c>
      <c r="Y419">
        <v>1</v>
      </c>
      <c r="Z419">
        <v>1</v>
      </c>
      <c r="AA419">
        <v>1</v>
      </c>
      <c r="AB419">
        <v>1</v>
      </c>
      <c r="AC419">
        <v>1</v>
      </c>
      <c r="AD419">
        <v>0</v>
      </c>
      <c r="AE419">
        <v>0</v>
      </c>
      <c r="AF419">
        <v>0</v>
      </c>
      <c r="AG419">
        <v>1</v>
      </c>
      <c r="AH419">
        <v>0</v>
      </c>
      <c r="AI419">
        <v>1</v>
      </c>
    </row>
    <row r="420" spans="1:37" x14ac:dyDescent="0.25">
      <c r="A420" t="str">
        <f>"416"</f>
        <v>416</v>
      </c>
      <c r="B420" t="str">
        <f t="shared" si="22"/>
        <v>201</v>
      </c>
      <c r="C420" t="str">
        <f t="shared" si="23"/>
        <v>17</v>
      </c>
      <c r="D420" t="str">
        <f>"11"</f>
        <v>11</v>
      </c>
      <c r="E420" t="str">
        <f>"201-17-11"</f>
        <v>201-17-11</v>
      </c>
      <c r="F420" t="s">
        <v>41</v>
      </c>
      <c r="G420" t="s">
        <v>42</v>
      </c>
      <c r="H420" t="s">
        <v>43</v>
      </c>
      <c r="R420">
        <v>0</v>
      </c>
      <c r="S420">
        <v>0</v>
      </c>
      <c r="T420">
        <v>0</v>
      </c>
      <c r="U420">
        <v>1</v>
      </c>
      <c r="V420">
        <v>0</v>
      </c>
      <c r="W420">
        <v>0</v>
      </c>
      <c r="X420">
        <v>0</v>
      </c>
      <c r="Y420">
        <v>1</v>
      </c>
      <c r="Z420">
        <v>1</v>
      </c>
      <c r="AA420">
        <v>1</v>
      </c>
      <c r="AB420">
        <v>1</v>
      </c>
      <c r="AC420">
        <v>0</v>
      </c>
      <c r="AD420">
        <v>1</v>
      </c>
      <c r="AE420">
        <v>0</v>
      </c>
      <c r="AF420">
        <v>0</v>
      </c>
      <c r="AG420">
        <v>1</v>
      </c>
      <c r="AH420">
        <v>0</v>
      </c>
      <c r="AI420">
        <v>1</v>
      </c>
    </row>
    <row r="421" spans="1:37" x14ac:dyDescent="0.25">
      <c r="A421" t="str">
        <f>"417"</f>
        <v>417</v>
      </c>
      <c r="B421" t="str">
        <f t="shared" si="22"/>
        <v>201</v>
      </c>
      <c r="C421" t="str">
        <f t="shared" si="23"/>
        <v>17</v>
      </c>
      <c r="D421" t="str">
        <f>"7"</f>
        <v>7</v>
      </c>
      <c r="E421" t="str">
        <f>"201-17-7"</f>
        <v>201-17-7</v>
      </c>
      <c r="F421" t="s">
        <v>41</v>
      </c>
      <c r="G421" t="s">
        <v>42</v>
      </c>
      <c r="H421" t="s">
        <v>43</v>
      </c>
      <c r="R421">
        <v>0</v>
      </c>
      <c r="S421">
        <v>1</v>
      </c>
      <c r="T421">
        <v>0</v>
      </c>
      <c r="U421">
        <v>1</v>
      </c>
      <c r="V421">
        <v>1</v>
      </c>
      <c r="W421">
        <v>0</v>
      </c>
      <c r="X421">
        <v>0</v>
      </c>
      <c r="Y421">
        <v>0</v>
      </c>
      <c r="Z421">
        <v>1</v>
      </c>
      <c r="AA421">
        <v>0</v>
      </c>
      <c r="AB421">
        <v>1</v>
      </c>
      <c r="AC421">
        <v>0</v>
      </c>
      <c r="AD421">
        <v>0</v>
      </c>
      <c r="AE421">
        <v>0</v>
      </c>
      <c r="AF421">
        <v>0</v>
      </c>
      <c r="AG421">
        <v>1</v>
      </c>
      <c r="AH421">
        <v>0</v>
      </c>
      <c r="AI421">
        <v>1</v>
      </c>
    </row>
    <row r="422" spans="1:37" x14ac:dyDescent="0.25">
      <c r="A422" t="str">
        <f>"418"</f>
        <v>418</v>
      </c>
      <c r="B422" t="str">
        <f t="shared" si="22"/>
        <v>201</v>
      </c>
      <c r="C422" t="str">
        <f t="shared" si="23"/>
        <v>17</v>
      </c>
      <c r="D422" t="str">
        <f>"4"</f>
        <v>4</v>
      </c>
      <c r="E422" t="str">
        <f>"201-17-4"</f>
        <v>201-17-4</v>
      </c>
      <c r="F422" t="s">
        <v>41</v>
      </c>
      <c r="G422" t="s">
        <v>42</v>
      </c>
      <c r="H422" t="s">
        <v>43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1</v>
      </c>
      <c r="X422">
        <v>1</v>
      </c>
      <c r="Y422">
        <v>1</v>
      </c>
      <c r="Z422">
        <v>0</v>
      </c>
      <c r="AA422">
        <v>1</v>
      </c>
      <c r="AB422">
        <v>1</v>
      </c>
      <c r="AC422">
        <v>0</v>
      </c>
      <c r="AD422">
        <v>1</v>
      </c>
      <c r="AE422">
        <v>0</v>
      </c>
      <c r="AF422">
        <v>0</v>
      </c>
      <c r="AG422">
        <v>1</v>
      </c>
      <c r="AH422">
        <v>0</v>
      </c>
      <c r="AI422">
        <v>1</v>
      </c>
    </row>
    <row r="423" spans="1:37" x14ac:dyDescent="0.25">
      <c r="A423" t="str">
        <f>"419"</f>
        <v>419</v>
      </c>
      <c r="B423" t="str">
        <f t="shared" si="22"/>
        <v>201</v>
      </c>
      <c r="C423" t="str">
        <f t="shared" si="23"/>
        <v>17</v>
      </c>
      <c r="D423" t="str">
        <f>"25"</f>
        <v>25</v>
      </c>
      <c r="E423" t="str">
        <f>"201-17-25"</f>
        <v>201-17-25</v>
      </c>
      <c r="F423" t="s">
        <v>41</v>
      </c>
      <c r="G423" t="s">
        <v>42</v>
      </c>
      <c r="H423" t="s">
        <v>43</v>
      </c>
      <c r="R423">
        <v>0</v>
      </c>
      <c r="S423">
        <v>1</v>
      </c>
      <c r="T423">
        <v>0</v>
      </c>
      <c r="U423">
        <v>0</v>
      </c>
      <c r="V423">
        <v>0</v>
      </c>
      <c r="W423">
        <v>1</v>
      </c>
      <c r="X423">
        <v>0</v>
      </c>
      <c r="Y423">
        <v>1</v>
      </c>
      <c r="Z423">
        <v>0</v>
      </c>
      <c r="AA423">
        <v>1</v>
      </c>
      <c r="AB423">
        <v>1</v>
      </c>
      <c r="AC423">
        <v>0</v>
      </c>
      <c r="AD423">
        <v>1</v>
      </c>
      <c r="AE423">
        <v>0</v>
      </c>
      <c r="AF423">
        <v>0</v>
      </c>
      <c r="AG423">
        <v>1</v>
      </c>
      <c r="AH423">
        <v>0</v>
      </c>
      <c r="AI423">
        <v>1</v>
      </c>
    </row>
    <row r="424" spans="1:37" x14ac:dyDescent="0.25">
      <c r="A424" t="str">
        <f>"420"</f>
        <v>420</v>
      </c>
      <c r="B424" t="str">
        <f t="shared" si="22"/>
        <v>201</v>
      </c>
      <c r="C424" t="str">
        <f t="shared" si="23"/>
        <v>17</v>
      </c>
      <c r="D424" t="str">
        <f>"20"</f>
        <v>20</v>
      </c>
      <c r="E424" t="str">
        <f>"201-17-20"</f>
        <v>201-17-20</v>
      </c>
      <c r="F424" t="s">
        <v>41</v>
      </c>
      <c r="G424" t="s">
        <v>42</v>
      </c>
      <c r="H424" t="s">
        <v>43</v>
      </c>
      <c r="R424">
        <v>0</v>
      </c>
      <c r="S424">
        <v>1</v>
      </c>
      <c r="T424">
        <v>0</v>
      </c>
      <c r="U424">
        <v>0</v>
      </c>
      <c r="V424">
        <v>1</v>
      </c>
      <c r="W424">
        <v>0</v>
      </c>
      <c r="X424">
        <v>0</v>
      </c>
      <c r="Y424">
        <v>1</v>
      </c>
      <c r="Z424">
        <v>1</v>
      </c>
      <c r="AA424">
        <v>0</v>
      </c>
      <c r="AB424">
        <v>0</v>
      </c>
      <c r="AC424">
        <v>1</v>
      </c>
      <c r="AD424">
        <v>0</v>
      </c>
      <c r="AE424">
        <v>1</v>
      </c>
      <c r="AF424">
        <v>0</v>
      </c>
      <c r="AG424">
        <v>1</v>
      </c>
      <c r="AH424">
        <v>1</v>
      </c>
      <c r="AI424">
        <v>0</v>
      </c>
    </row>
    <row r="425" spans="1:37" x14ac:dyDescent="0.25">
      <c r="A425" t="str">
        <f>"421"</f>
        <v>421</v>
      </c>
      <c r="B425" t="str">
        <f t="shared" si="22"/>
        <v>201</v>
      </c>
      <c r="C425" t="str">
        <f t="shared" si="23"/>
        <v>17</v>
      </c>
      <c r="D425" t="str">
        <f>"19"</f>
        <v>19</v>
      </c>
      <c r="E425" t="str">
        <f>"201-17-19"</f>
        <v>201-17-19</v>
      </c>
      <c r="F425" t="s">
        <v>41</v>
      </c>
      <c r="G425" t="s">
        <v>42</v>
      </c>
      <c r="H425" t="s">
        <v>43</v>
      </c>
      <c r="R425">
        <v>0</v>
      </c>
      <c r="S425">
        <v>0</v>
      </c>
      <c r="T425">
        <v>0</v>
      </c>
      <c r="U425">
        <v>1</v>
      </c>
      <c r="V425">
        <v>0</v>
      </c>
      <c r="W425">
        <v>0</v>
      </c>
      <c r="X425">
        <v>1</v>
      </c>
      <c r="Y425">
        <v>1</v>
      </c>
      <c r="Z425">
        <v>1</v>
      </c>
      <c r="AA425">
        <v>0</v>
      </c>
      <c r="AB425">
        <v>0</v>
      </c>
      <c r="AC425">
        <v>1</v>
      </c>
      <c r="AD425">
        <v>0</v>
      </c>
      <c r="AE425">
        <v>1</v>
      </c>
      <c r="AF425">
        <v>0</v>
      </c>
      <c r="AG425">
        <v>1</v>
      </c>
      <c r="AH425">
        <v>0</v>
      </c>
      <c r="AI425">
        <v>1</v>
      </c>
    </row>
    <row r="426" spans="1:37" x14ac:dyDescent="0.25">
      <c r="A426" t="str">
        <f>"422"</f>
        <v>422</v>
      </c>
      <c r="B426" t="str">
        <f t="shared" si="22"/>
        <v>201</v>
      </c>
      <c r="C426" t="str">
        <f t="shared" si="23"/>
        <v>17</v>
      </c>
      <c r="D426" t="str">
        <f>"12"</f>
        <v>12</v>
      </c>
      <c r="E426" t="str">
        <f>"201-17-12"</f>
        <v>201-17-12</v>
      </c>
      <c r="F426" t="s">
        <v>41</v>
      </c>
      <c r="G426" t="s">
        <v>42</v>
      </c>
      <c r="H426" t="s">
        <v>43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1</v>
      </c>
      <c r="X426">
        <v>0</v>
      </c>
      <c r="Y426">
        <v>1</v>
      </c>
      <c r="Z426">
        <v>1</v>
      </c>
      <c r="AA426">
        <v>1</v>
      </c>
      <c r="AB426">
        <v>1</v>
      </c>
      <c r="AC426">
        <v>0</v>
      </c>
      <c r="AD426">
        <v>1</v>
      </c>
      <c r="AE426">
        <v>0</v>
      </c>
      <c r="AF426">
        <v>0</v>
      </c>
      <c r="AG426">
        <v>1</v>
      </c>
      <c r="AH426">
        <v>0</v>
      </c>
      <c r="AI426">
        <v>1</v>
      </c>
    </row>
    <row r="427" spans="1:37" x14ac:dyDescent="0.25">
      <c r="A427" t="str">
        <f>"423"</f>
        <v>423</v>
      </c>
      <c r="B427" t="str">
        <f t="shared" si="22"/>
        <v>201</v>
      </c>
      <c r="C427" t="str">
        <f t="shared" si="23"/>
        <v>17</v>
      </c>
      <c r="D427" t="str">
        <f>"8"</f>
        <v>8</v>
      </c>
      <c r="E427" t="str">
        <f>"201-17-8"</f>
        <v>201-17-8</v>
      </c>
      <c r="F427" t="s">
        <v>41</v>
      </c>
      <c r="G427" t="s">
        <v>42</v>
      </c>
      <c r="H427" t="s">
        <v>43</v>
      </c>
      <c r="R427">
        <v>0</v>
      </c>
      <c r="S427">
        <v>0</v>
      </c>
      <c r="T427">
        <v>1</v>
      </c>
      <c r="U427">
        <v>0</v>
      </c>
      <c r="V427">
        <v>0</v>
      </c>
      <c r="W427">
        <v>1</v>
      </c>
      <c r="X427">
        <v>0</v>
      </c>
      <c r="Y427">
        <v>0</v>
      </c>
      <c r="Z427">
        <v>1</v>
      </c>
      <c r="AA427">
        <v>1</v>
      </c>
      <c r="AB427">
        <v>0</v>
      </c>
      <c r="AC427">
        <v>1</v>
      </c>
      <c r="AD427">
        <v>1</v>
      </c>
      <c r="AE427">
        <v>0</v>
      </c>
      <c r="AF427">
        <v>1</v>
      </c>
      <c r="AG427">
        <v>0</v>
      </c>
      <c r="AH427">
        <v>1</v>
      </c>
      <c r="AI427">
        <v>0</v>
      </c>
    </row>
    <row r="428" spans="1:37" x14ac:dyDescent="0.25">
      <c r="A428" t="str">
        <f>"424"</f>
        <v>424</v>
      </c>
      <c r="B428" t="str">
        <f t="shared" si="22"/>
        <v>201</v>
      </c>
      <c r="C428" t="str">
        <f t="shared" si="23"/>
        <v>17</v>
      </c>
      <c r="D428" t="str">
        <f>"1"</f>
        <v>1</v>
      </c>
      <c r="E428" t="str">
        <f>"201-17-1"</f>
        <v>201-17-1</v>
      </c>
      <c r="F428" t="s">
        <v>41</v>
      </c>
      <c r="G428" t="s">
        <v>42</v>
      </c>
      <c r="H428" t="s">
        <v>43</v>
      </c>
      <c r="R428">
        <v>0</v>
      </c>
      <c r="S428">
        <v>0</v>
      </c>
      <c r="T428">
        <v>1</v>
      </c>
      <c r="U428">
        <v>0</v>
      </c>
      <c r="V428">
        <v>0</v>
      </c>
      <c r="W428">
        <v>1</v>
      </c>
      <c r="X428">
        <v>0</v>
      </c>
      <c r="Y428">
        <v>1</v>
      </c>
      <c r="Z428">
        <v>1</v>
      </c>
      <c r="AA428">
        <v>0</v>
      </c>
      <c r="AB428">
        <v>0</v>
      </c>
      <c r="AC428">
        <v>1</v>
      </c>
      <c r="AD428">
        <v>0</v>
      </c>
      <c r="AE428">
        <v>1</v>
      </c>
      <c r="AF428">
        <v>0</v>
      </c>
      <c r="AG428">
        <v>1</v>
      </c>
      <c r="AH428">
        <v>0</v>
      </c>
      <c r="AI428">
        <v>1</v>
      </c>
    </row>
    <row r="429" spans="1:37" x14ac:dyDescent="0.25">
      <c r="A429" t="str">
        <f>"425"</f>
        <v>425</v>
      </c>
      <c r="B429" t="str">
        <f t="shared" si="22"/>
        <v>201</v>
      </c>
      <c r="C429" t="str">
        <f t="shared" si="23"/>
        <v>17</v>
      </c>
      <c r="D429" t="str">
        <f>"6"</f>
        <v>6</v>
      </c>
      <c r="E429" t="str">
        <f>"201-17-6"</f>
        <v>201-17-6</v>
      </c>
      <c r="F429" t="s">
        <v>41</v>
      </c>
      <c r="G429" t="s">
        <v>42</v>
      </c>
      <c r="H429" t="s">
        <v>43</v>
      </c>
      <c r="R429">
        <v>0</v>
      </c>
      <c r="S429">
        <v>0</v>
      </c>
      <c r="T429">
        <v>0</v>
      </c>
      <c r="U429">
        <v>1</v>
      </c>
      <c r="V429">
        <v>0</v>
      </c>
      <c r="W429">
        <v>0</v>
      </c>
      <c r="X429">
        <v>1</v>
      </c>
      <c r="Y429">
        <v>1</v>
      </c>
      <c r="Z429">
        <v>1</v>
      </c>
      <c r="AA429">
        <v>0</v>
      </c>
      <c r="AB429">
        <v>0</v>
      </c>
      <c r="AC429">
        <v>1</v>
      </c>
      <c r="AD429">
        <v>0</v>
      </c>
      <c r="AE429">
        <v>1</v>
      </c>
      <c r="AF429">
        <v>0</v>
      </c>
      <c r="AG429">
        <v>1</v>
      </c>
      <c r="AH429">
        <v>1</v>
      </c>
      <c r="AI429">
        <v>0</v>
      </c>
    </row>
    <row r="430" spans="1:37" x14ac:dyDescent="0.25">
      <c r="A430" t="str">
        <f>"426"</f>
        <v>426</v>
      </c>
      <c r="B430" t="str">
        <f t="shared" si="22"/>
        <v>201</v>
      </c>
      <c r="C430" t="str">
        <f t="shared" ref="C430:C454" si="24">"18"</f>
        <v>18</v>
      </c>
      <c r="D430" t="str">
        <f>"22"</f>
        <v>22</v>
      </c>
      <c r="E430" t="str">
        <f>"201-18-22"</f>
        <v>201-18-22</v>
      </c>
      <c r="F430" t="s">
        <v>41</v>
      </c>
      <c r="G430" t="s">
        <v>44</v>
      </c>
      <c r="H430" t="s">
        <v>45</v>
      </c>
      <c r="I430">
        <v>1</v>
      </c>
      <c r="J430">
        <v>1</v>
      </c>
      <c r="K430">
        <v>1</v>
      </c>
      <c r="L430">
        <v>0</v>
      </c>
      <c r="M430">
        <v>0</v>
      </c>
      <c r="N430">
        <v>1</v>
      </c>
      <c r="O430">
        <v>1</v>
      </c>
      <c r="P430">
        <v>0</v>
      </c>
      <c r="Q430">
        <v>0</v>
      </c>
      <c r="AF430">
        <v>1</v>
      </c>
      <c r="AG430">
        <v>0</v>
      </c>
      <c r="AH430">
        <v>1</v>
      </c>
      <c r="AI430">
        <v>0</v>
      </c>
      <c r="AJ430">
        <v>1</v>
      </c>
      <c r="AK430">
        <v>0</v>
      </c>
    </row>
    <row r="431" spans="1:37" x14ac:dyDescent="0.25">
      <c r="A431" t="str">
        <f>"427"</f>
        <v>427</v>
      </c>
      <c r="B431" t="str">
        <f t="shared" si="22"/>
        <v>201</v>
      </c>
      <c r="C431" t="str">
        <f t="shared" si="24"/>
        <v>18</v>
      </c>
      <c r="D431" t="str">
        <f>"21"</f>
        <v>21</v>
      </c>
      <c r="E431" t="str">
        <f>"201-18-21"</f>
        <v>201-18-21</v>
      </c>
      <c r="F431" t="s">
        <v>41</v>
      </c>
      <c r="G431" t="s">
        <v>44</v>
      </c>
      <c r="H431" t="s">
        <v>45</v>
      </c>
      <c r="I431">
        <v>1</v>
      </c>
      <c r="J431">
        <v>0</v>
      </c>
      <c r="K431">
        <v>0</v>
      </c>
      <c r="L431">
        <v>0</v>
      </c>
      <c r="M431">
        <v>1</v>
      </c>
      <c r="N431">
        <v>1</v>
      </c>
      <c r="O431">
        <v>1</v>
      </c>
      <c r="P431">
        <v>0</v>
      </c>
      <c r="Q431">
        <v>1</v>
      </c>
      <c r="AF431">
        <v>0</v>
      </c>
      <c r="AG431">
        <v>1</v>
      </c>
      <c r="AH431">
        <v>0</v>
      </c>
      <c r="AI431">
        <v>1</v>
      </c>
      <c r="AJ431">
        <v>0</v>
      </c>
      <c r="AK431">
        <v>1</v>
      </c>
    </row>
    <row r="432" spans="1:37" x14ac:dyDescent="0.25">
      <c r="A432" t="str">
        <f>"428"</f>
        <v>428</v>
      </c>
      <c r="B432" t="str">
        <f t="shared" si="22"/>
        <v>201</v>
      </c>
      <c r="C432" t="str">
        <f t="shared" si="24"/>
        <v>18</v>
      </c>
      <c r="D432" t="str">
        <f>"13"</f>
        <v>13</v>
      </c>
      <c r="E432" t="str">
        <f>"201-18-13"</f>
        <v>201-18-13</v>
      </c>
      <c r="F432" t="s">
        <v>41</v>
      </c>
      <c r="G432" t="s">
        <v>44</v>
      </c>
      <c r="H432" t="s">
        <v>45</v>
      </c>
      <c r="I432">
        <v>0</v>
      </c>
      <c r="J432">
        <v>0</v>
      </c>
      <c r="K432">
        <v>1</v>
      </c>
      <c r="L432">
        <v>0</v>
      </c>
      <c r="M432">
        <v>1</v>
      </c>
      <c r="N432">
        <v>1</v>
      </c>
      <c r="O432">
        <v>0</v>
      </c>
      <c r="P432">
        <v>1</v>
      </c>
      <c r="Q432">
        <v>0</v>
      </c>
      <c r="AF432">
        <v>1</v>
      </c>
      <c r="AG432">
        <v>0</v>
      </c>
      <c r="AH432">
        <v>1</v>
      </c>
      <c r="AI432">
        <v>0</v>
      </c>
      <c r="AJ432">
        <v>1</v>
      </c>
      <c r="AK432">
        <v>0</v>
      </c>
    </row>
    <row r="433" spans="1:37" x14ac:dyDescent="0.25">
      <c r="A433" t="str">
        <f>"429"</f>
        <v>429</v>
      </c>
      <c r="B433" t="str">
        <f t="shared" si="22"/>
        <v>201</v>
      </c>
      <c r="C433" t="str">
        <f t="shared" si="24"/>
        <v>18</v>
      </c>
      <c r="D433" t="str">
        <f>"12"</f>
        <v>12</v>
      </c>
      <c r="E433" t="str">
        <f>"201-18-12"</f>
        <v>201-18-12</v>
      </c>
      <c r="F433" t="s">
        <v>41</v>
      </c>
      <c r="G433" t="s">
        <v>44</v>
      </c>
      <c r="H433" t="s">
        <v>45</v>
      </c>
      <c r="I433">
        <v>0</v>
      </c>
      <c r="J433">
        <v>1</v>
      </c>
      <c r="K433">
        <v>1</v>
      </c>
      <c r="L433">
        <v>0</v>
      </c>
      <c r="M433">
        <v>1</v>
      </c>
      <c r="N433">
        <v>1</v>
      </c>
      <c r="O433">
        <v>0</v>
      </c>
      <c r="P433">
        <v>1</v>
      </c>
      <c r="Q433">
        <v>0</v>
      </c>
      <c r="AF433">
        <v>1</v>
      </c>
      <c r="AG433">
        <v>0</v>
      </c>
      <c r="AH433">
        <v>1</v>
      </c>
      <c r="AI433">
        <v>0</v>
      </c>
      <c r="AJ433">
        <v>1</v>
      </c>
      <c r="AK433">
        <v>0</v>
      </c>
    </row>
    <row r="434" spans="1:37" x14ac:dyDescent="0.25">
      <c r="A434" t="str">
        <f>"430"</f>
        <v>430</v>
      </c>
      <c r="B434" t="str">
        <f t="shared" si="22"/>
        <v>201</v>
      </c>
      <c r="C434" t="str">
        <f t="shared" si="24"/>
        <v>18</v>
      </c>
      <c r="D434" t="str">
        <f>"9"</f>
        <v>9</v>
      </c>
      <c r="E434" t="str">
        <f>"201-18-9"</f>
        <v>201-18-9</v>
      </c>
      <c r="F434" t="s">
        <v>41</v>
      </c>
      <c r="G434" t="s">
        <v>44</v>
      </c>
      <c r="H434" t="s">
        <v>45</v>
      </c>
      <c r="I434">
        <v>0</v>
      </c>
      <c r="J434">
        <v>0</v>
      </c>
      <c r="K434">
        <v>0</v>
      </c>
      <c r="L434">
        <v>1</v>
      </c>
      <c r="M434">
        <v>1</v>
      </c>
      <c r="N434">
        <v>1</v>
      </c>
      <c r="O434">
        <v>0</v>
      </c>
      <c r="P434">
        <v>1</v>
      </c>
      <c r="Q434">
        <v>0</v>
      </c>
      <c r="AF434">
        <v>0</v>
      </c>
      <c r="AG434">
        <v>1</v>
      </c>
      <c r="AH434">
        <v>0</v>
      </c>
      <c r="AI434">
        <v>1</v>
      </c>
      <c r="AJ434">
        <v>1</v>
      </c>
      <c r="AK434">
        <v>0</v>
      </c>
    </row>
    <row r="435" spans="1:37" x14ac:dyDescent="0.25">
      <c r="A435" t="str">
        <f>"431"</f>
        <v>431</v>
      </c>
      <c r="B435" t="str">
        <f t="shared" si="22"/>
        <v>201</v>
      </c>
      <c r="C435" t="str">
        <f t="shared" si="24"/>
        <v>18</v>
      </c>
      <c r="D435" t="str">
        <f>"5"</f>
        <v>5</v>
      </c>
      <c r="E435" t="str">
        <f>"201-18-5"</f>
        <v>201-18-5</v>
      </c>
      <c r="F435" t="s">
        <v>41</v>
      </c>
      <c r="G435" t="s">
        <v>44</v>
      </c>
      <c r="H435" t="s">
        <v>45</v>
      </c>
      <c r="I435">
        <v>1</v>
      </c>
      <c r="J435">
        <v>0</v>
      </c>
      <c r="K435">
        <v>0</v>
      </c>
      <c r="L435">
        <v>0</v>
      </c>
      <c r="M435">
        <v>1</v>
      </c>
      <c r="N435">
        <v>1</v>
      </c>
      <c r="O435">
        <v>1</v>
      </c>
      <c r="P435">
        <v>0</v>
      </c>
      <c r="Q435">
        <v>1</v>
      </c>
      <c r="AF435">
        <v>0</v>
      </c>
      <c r="AG435">
        <v>1</v>
      </c>
      <c r="AH435">
        <v>0</v>
      </c>
      <c r="AI435">
        <v>1</v>
      </c>
      <c r="AJ435">
        <v>1</v>
      </c>
      <c r="AK435">
        <v>0</v>
      </c>
    </row>
    <row r="436" spans="1:37" x14ac:dyDescent="0.25">
      <c r="A436" t="str">
        <f>"432"</f>
        <v>432</v>
      </c>
      <c r="B436" t="str">
        <f t="shared" si="22"/>
        <v>201</v>
      </c>
      <c r="C436" t="str">
        <f t="shared" si="24"/>
        <v>18</v>
      </c>
      <c r="D436" t="str">
        <f>"2"</f>
        <v>2</v>
      </c>
      <c r="E436" t="str">
        <f>"201-18-2"</f>
        <v>201-18-2</v>
      </c>
      <c r="F436" t="s">
        <v>41</v>
      </c>
      <c r="G436" t="s">
        <v>44</v>
      </c>
      <c r="H436" t="s">
        <v>45</v>
      </c>
      <c r="I436">
        <v>0</v>
      </c>
      <c r="J436">
        <v>0</v>
      </c>
      <c r="K436">
        <v>1</v>
      </c>
      <c r="L436">
        <v>0</v>
      </c>
      <c r="M436">
        <v>1</v>
      </c>
      <c r="N436">
        <v>0</v>
      </c>
      <c r="O436">
        <v>1</v>
      </c>
      <c r="P436">
        <v>1</v>
      </c>
      <c r="Q436">
        <v>1</v>
      </c>
      <c r="AF436">
        <v>0</v>
      </c>
      <c r="AG436">
        <v>1</v>
      </c>
      <c r="AH436">
        <v>0</v>
      </c>
      <c r="AI436">
        <v>1</v>
      </c>
      <c r="AJ436">
        <v>0</v>
      </c>
      <c r="AK436">
        <v>0</v>
      </c>
    </row>
    <row r="437" spans="1:37" x14ac:dyDescent="0.25">
      <c r="A437" t="str">
        <f>"433"</f>
        <v>433</v>
      </c>
      <c r="B437" t="str">
        <f t="shared" si="22"/>
        <v>201</v>
      </c>
      <c r="C437" t="str">
        <f t="shared" si="24"/>
        <v>18</v>
      </c>
      <c r="D437" t="str">
        <f>"24"</f>
        <v>24</v>
      </c>
      <c r="E437" t="str">
        <f>"201-18-24"</f>
        <v>201-18-24</v>
      </c>
      <c r="F437" t="s">
        <v>41</v>
      </c>
      <c r="G437" t="s">
        <v>44</v>
      </c>
      <c r="H437" t="s">
        <v>45</v>
      </c>
      <c r="I437">
        <v>0</v>
      </c>
      <c r="J437">
        <v>1</v>
      </c>
      <c r="K437">
        <v>1</v>
      </c>
      <c r="L437">
        <v>0</v>
      </c>
      <c r="M437">
        <v>0</v>
      </c>
      <c r="N437">
        <v>1</v>
      </c>
      <c r="O437">
        <v>1</v>
      </c>
      <c r="P437">
        <v>0</v>
      </c>
      <c r="Q437">
        <v>1</v>
      </c>
      <c r="AF437">
        <v>0</v>
      </c>
      <c r="AG437">
        <v>1</v>
      </c>
      <c r="AH437">
        <v>1</v>
      </c>
      <c r="AI437">
        <v>0</v>
      </c>
      <c r="AJ437">
        <v>1</v>
      </c>
      <c r="AK437">
        <v>0</v>
      </c>
    </row>
    <row r="438" spans="1:37" x14ac:dyDescent="0.25">
      <c r="A438" t="str">
        <f>"434"</f>
        <v>434</v>
      </c>
      <c r="B438" t="str">
        <f t="shared" si="22"/>
        <v>201</v>
      </c>
      <c r="C438" t="str">
        <f t="shared" si="24"/>
        <v>18</v>
      </c>
      <c r="D438" t="str">
        <f>"23"</f>
        <v>23</v>
      </c>
      <c r="E438" t="str">
        <f>"201-18-23"</f>
        <v>201-18-23</v>
      </c>
      <c r="F438" t="s">
        <v>41</v>
      </c>
      <c r="G438" t="s">
        <v>44</v>
      </c>
      <c r="H438" t="s">
        <v>45</v>
      </c>
      <c r="I438">
        <v>1</v>
      </c>
      <c r="J438">
        <v>0</v>
      </c>
      <c r="K438">
        <v>1</v>
      </c>
      <c r="L438">
        <v>1</v>
      </c>
      <c r="M438">
        <v>1</v>
      </c>
      <c r="N438">
        <v>1</v>
      </c>
      <c r="O438">
        <v>0</v>
      </c>
      <c r="P438">
        <v>0</v>
      </c>
      <c r="Q438">
        <v>0</v>
      </c>
      <c r="AF438">
        <v>1</v>
      </c>
      <c r="AG438">
        <v>0</v>
      </c>
      <c r="AH438">
        <v>1</v>
      </c>
      <c r="AI438">
        <v>0</v>
      </c>
      <c r="AJ438">
        <v>1</v>
      </c>
      <c r="AK438">
        <v>0</v>
      </c>
    </row>
    <row r="439" spans="1:37" x14ac:dyDescent="0.25">
      <c r="A439" t="str">
        <f>"435"</f>
        <v>435</v>
      </c>
      <c r="B439" t="str">
        <f t="shared" si="22"/>
        <v>201</v>
      </c>
      <c r="C439" t="str">
        <f t="shared" si="24"/>
        <v>18</v>
      </c>
      <c r="D439" t="str">
        <f>"16"</f>
        <v>16</v>
      </c>
      <c r="E439" t="str">
        <f>"201-18-16"</f>
        <v>201-18-16</v>
      </c>
      <c r="F439" t="s">
        <v>41</v>
      </c>
      <c r="G439" t="s">
        <v>44</v>
      </c>
      <c r="H439" t="s">
        <v>45</v>
      </c>
      <c r="I439">
        <v>0</v>
      </c>
      <c r="J439">
        <v>1</v>
      </c>
      <c r="K439">
        <v>1</v>
      </c>
      <c r="L439">
        <v>0</v>
      </c>
      <c r="M439">
        <v>1</v>
      </c>
      <c r="N439">
        <v>1</v>
      </c>
      <c r="O439">
        <v>1</v>
      </c>
      <c r="P439">
        <v>0</v>
      </c>
      <c r="Q439">
        <v>0</v>
      </c>
      <c r="AF439">
        <v>0</v>
      </c>
      <c r="AG439">
        <v>1</v>
      </c>
      <c r="AH439">
        <v>0</v>
      </c>
      <c r="AI439">
        <v>1</v>
      </c>
      <c r="AJ439">
        <v>1</v>
      </c>
      <c r="AK439">
        <v>0</v>
      </c>
    </row>
    <row r="440" spans="1:37" x14ac:dyDescent="0.25">
      <c r="A440" t="str">
        <f>"436"</f>
        <v>436</v>
      </c>
      <c r="B440" t="str">
        <f t="shared" si="22"/>
        <v>201</v>
      </c>
      <c r="C440" t="str">
        <f t="shared" si="24"/>
        <v>18</v>
      </c>
      <c r="D440" t="str">
        <f>"15"</f>
        <v>15</v>
      </c>
      <c r="E440" t="str">
        <f>"201-18-15"</f>
        <v>201-18-15</v>
      </c>
      <c r="F440" t="s">
        <v>41</v>
      </c>
      <c r="G440" t="s">
        <v>44</v>
      </c>
      <c r="H440" t="s">
        <v>45</v>
      </c>
      <c r="I440">
        <v>0</v>
      </c>
      <c r="J440">
        <v>1</v>
      </c>
      <c r="K440">
        <v>1</v>
      </c>
      <c r="L440">
        <v>0</v>
      </c>
      <c r="M440">
        <v>1</v>
      </c>
      <c r="N440">
        <v>1</v>
      </c>
      <c r="O440">
        <v>1</v>
      </c>
      <c r="P440">
        <v>0</v>
      </c>
      <c r="Q440">
        <v>0</v>
      </c>
      <c r="AF440">
        <v>0</v>
      </c>
      <c r="AG440">
        <v>1</v>
      </c>
      <c r="AH440">
        <v>0</v>
      </c>
      <c r="AI440">
        <v>1</v>
      </c>
      <c r="AJ440">
        <v>1</v>
      </c>
      <c r="AK440">
        <v>0</v>
      </c>
    </row>
    <row r="441" spans="1:37" x14ac:dyDescent="0.25">
      <c r="A441" t="str">
        <f>"437"</f>
        <v>437</v>
      </c>
      <c r="B441" t="str">
        <f t="shared" si="22"/>
        <v>201</v>
      </c>
      <c r="C441" t="str">
        <f t="shared" si="24"/>
        <v>18</v>
      </c>
      <c r="D441" t="str">
        <f>"10"</f>
        <v>10</v>
      </c>
      <c r="E441" t="str">
        <f>"201-18-10"</f>
        <v>201-18-10</v>
      </c>
      <c r="F441" t="s">
        <v>41</v>
      </c>
      <c r="G441" t="s">
        <v>44</v>
      </c>
      <c r="H441" t="s">
        <v>45</v>
      </c>
      <c r="I441">
        <v>1</v>
      </c>
      <c r="J441">
        <v>0</v>
      </c>
      <c r="K441">
        <v>1</v>
      </c>
      <c r="L441">
        <v>1</v>
      </c>
      <c r="M441">
        <v>1</v>
      </c>
      <c r="N441">
        <v>1</v>
      </c>
      <c r="O441">
        <v>0</v>
      </c>
      <c r="P441">
        <v>0</v>
      </c>
      <c r="Q441">
        <v>0</v>
      </c>
      <c r="AF441">
        <v>0</v>
      </c>
      <c r="AG441">
        <v>1</v>
      </c>
      <c r="AH441">
        <v>1</v>
      </c>
      <c r="AI441">
        <v>0</v>
      </c>
      <c r="AJ441">
        <v>1</v>
      </c>
      <c r="AK441">
        <v>0</v>
      </c>
    </row>
    <row r="442" spans="1:37" x14ac:dyDescent="0.25">
      <c r="A442" t="str">
        <f>"438"</f>
        <v>438</v>
      </c>
      <c r="B442" t="str">
        <f t="shared" si="22"/>
        <v>201</v>
      </c>
      <c r="C442" t="str">
        <f t="shared" si="24"/>
        <v>18</v>
      </c>
      <c r="D442" t="str">
        <f>"6"</f>
        <v>6</v>
      </c>
      <c r="E442" t="str">
        <f>"201-18-6"</f>
        <v>201-18-6</v>
      </c>
      <c r="F442" t="s">
        <v>41</v>
      </c>
      <c r="G442" t="s">
        <v>44</v>
      </c>
      <c r="H442" t="s">
        <v>45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AF442">
        <v>0</v>
      </c>
      <c r="AG442">
        <v>1</v>
      </c>
      <c r="AH442">
        <v>1</v>
      </c>
      <c r="AI442">
        <v>0</v>
      </c>
      <c r="AJ442">
        <v>0</v>
      </c>
      <c r="AK442">
        <v>1</v>
      </c>
    </row>
    <row r="443" spans="1:37" x14ac:dyDescent="0.25">
      <c r="A443" t="str">
        <f>"439"</f>
        <v>439</v>
      </c>
      <c r="B443" t="str">
        <f t="shared" si="22"/>
        <v>201</v>
      </c>
      <c r="C443" t="str">
        <f t="shared" si="24"/>
        <v>18</v>
      </c>
      <c r="D443" t="str">
        <f>"4"</f>
        <v>4</v>
      </c>
      <c r="E443" t="str">
        <f>"201-18-4"</f>
        <v>201-18-4</v>
      </c>
      <c r="F443" t="s">
        <v>41</v>
      </c>
      <c r="G443" t="s">
        <v>44</v>
      </c>
      <c r="H443" t="s">
        <v>45</v>
      </c>
      <c r="I443">
        <v>1</v>
      </c>
      <c r="J443">
        <v>0</v>
      </c>
      <c r="K443">
        <v>0</v>
      </c>
      <c r="L443">
        <v>0</v>
      </c>
      <c r="M443">
        <v>1</v>
      </c>
      <c r="N443">
        <v>1</v>
      </c>
      <c r="O443">
        <v>1</v>
      </c>
      <c r="P443">
        <v>0</v>
      </c>
      <c r="Q443">
        <v>1</v>
      </c>
      <c r="AF443">
        <v>0</v>
      </c>
      <c r="AG443">
        <v>1</v>
      </c>
      <c r="AH443">
        <v>0</v>
      </c>
      <c r="AI443">
        <v>1</v>
      </c>
      <c r="AJ443">
        <v>1</v>
      </c>
      <c r="AK443">
        <v>0</v>
      </c>
    </row>
    <row r="444" spans="1:37" x14ac:dyDescent="0.25">
      <c r="A444" t="str">
        <f>"440"</f>
        <v>440</v>
      </c>
      <c r="B444" t="str">
        <f t="shared" si="22"/>
        <v>201</v>
      </c>
      <c r="C444" t="str">
        <f t="shared" si="24"/>
        <v>18</v>
      </c>
      <c r="D444" t="str">
        <f>"20"</f>
        <v>20</v>
      </c>
      <c r="E444" t="str">
        <f>"201-18-20"</f>
        <v>201-18-20</v>
      </c>
      <c r="F444" t="s">
        <v>41</v>
      </c>
      <c r="G444" t="s">
        <v>44</v>
      </c>
      <c r="H444" t="s">
        <v>45</v>
      </c>
      <c r="I444">
        <v>1</v>
      </c>
      <c r="J444">
        <v>0</v>
      </c>
      <c r="K444">
        <v>0</v>
      </c>
      <c r="L444">
        <v>0</v>
      </c>
      <c r="M444">
        <v>1</v>
      </c>
      <c r="N444">
        <v>1</v>
      </c>
      <c r="O444">
        <v>1</v>
      </c>
      <c r="P444">
        <v>0</v>
      </c>
      <c r="Q444">
        <v>0</v>
      </c>
      <c r="AF444">
        <v>0</v>
      </c>
      <c r="AG444">
        <v>1</v>
      </c>
      <c r="AH444">
        <v>0</v>
      </c>
      <c r="AI444">
        <v>1</v>
      </c>
      <c r="AJ444">
        <v>1</v>
      </c>
      <c r="AK444">
        <v>0</v>
      </c>
    </row>
    <row r="445" spans="1:37" x14ac:dyDescent="0.25">
      <c r="A445" t="str">
        <f>"441"</f>
        <v>441</v>
      </c>
      <c r="B445" t="str">
        <f t="shared" si="22"/>
        <v>201</v>
      </c>
      <c r="C445" t="str">
        <f t="shared" si="24"/>
        <v>18</v>
      </c>
      <c r="D445" t="str">
        <f>"19"</f>
        <v>19</v>
      </c>
      <c r="E445" t="str">
        <f>"201-18-19"</f>
        <v>201-18-19</v>
      </c>
      <c r="F445" t="s">
        <v>41</v>
      </c>
      <c r="G445" t="s">
        <v>44</v>
      </c>
      <c r="H445" t="s">
        <v>45</v>
      </c>
      <c r="I445">
        <v>0</v>
      </c>
      <c r="J445">
        <v>1</v>
      </c>
      <c r="K445">
        <v>0</v>
      </c>
      <c r="L445">
        <v>0</v>
      </c>
      <c r="M445">
        <v>1</v>
      </c>
      <c r="N445">
        <v>1</v>
      </c>
      <c r="O445">
        <v>1</v>
      </c>
      <c r="P445">
        <v>1</v>
      </c>
      <c r="Q445">
        <v>0</v>
      </c>
      <c r="AF445">
        <v>0</v>
      </c>
      <c r="AG445">
        <v>1</v>
      </c>
      <c r="AH445">
        <v>0</v>
      </c>
      <c r="AI445">
        <v>1</v>
      </c>
      <c r="AJ445">
        <v>0</v>
      </c>
      <c r="AK445">
        <v>1</v>
      </c>
    </row>
    <row r="446" spans="1:37" x14ac:dyDescent="0.25">
      <c r="A446" t="str">
        <f>"442"</f>
        <v>442</v>
      </c>
      <c r="B446" t="str">
        <f t="shared" si="22"/>
        <v>201</v>
      </c>
      <c r="C446" t="str">
        <f t="shared" si="24"/>
        <v>18</v>
      </c>
      <c r="D446" t="str">
        <f>"14"</f>
        <v>14</v>
      </c>
      <c r="E446" t="str">
        <f>"201-18-14"</f>
        <v>201-18-14</v>
      </c>
      <c r="F446" t="s">
        <v>41</v>
      </c>
      <c r="G446" t="s">
        <v>44</v>
      </c>
      <c r="H446" t="s">
        <v>45</v>
      </c>
      <c r="I446">
        <v>0</v>
      </c>
      <c r="J446">
        <v>0</v>
      </c>
      <c r="K446">
        <v>1</v>
      </c>
      <c r="L446">
        <v>0</v>
      </c>
      <c r="M446">
        <v>1</v>
      </c>
      <c r="N446">
        <v>0</v>
      </c>
      <c r="O446">
        <v>1</v>
      </c>
      <c r="P446">
        <v>1</v>
      </c>
      <c r="Q446">
        <v>1</v>
      </c>
      <c r="AF446">
        <v>1</v>
      </c>
      <c r="AG446">
        <v>0</v>
      </c>
      <c r="AH446">
        <v>1</v>
      </c>
      <c r="AI446">
        <v>0</v>
      </c>
      <c r="AJ446">
        <v>1</v>
      </c>
      <c r="AK446">
        <v>0</v>
      </c>
    </row>
    <row r="447" spans="1:37" x14ac:dyDescent="0.25">
      <c r="A447" t="str">
        <f>"443"</f>
        <v>443</v>
      </c>
      <c r="B447" t="str">
        <f t="shared" si="22"/>
        <v>201</v>
      </c>
      <c r="C447" t="str">
        <f t="shared" si="24"/>
        <v>18</v>
      </c>
      <c r="D447" t="str">
        <f>"7"</f>
        <v>7</v>
      </c>
      <c r="E447" t="str">
        <f>"201-18-7"</f>
        <v>201-18-7</v>
      </c>
      <c r="F447" t="s">
        <v>41</v>
      </c>
      <c r="G447" t="s">
        <v>44</v>
      </c>
      <c r="H447" t="s">
        <v>45</v>
      </c>
      <c r="I447">
        <v>1</v>
      </c>
      <c r="J447">
        <v>0</v>
      </c>
      <c r="K447">
        <v>1</v>
      </c>
      <c r="L447">
        <v>0</v>
      </c>
      <c r="M447">
        <v>1</v>
      </c>
      <c r="N447">
        <v>1</v>
      </c>
      <c r="O447">
        <v>0</v>
      </c>
      <c r="P447">
        <v>1</v>
      </c>
      <c r="Q447">
        <v>0</v>
      </c>
      <c r="AF447">
        <v>0</v>
      </c>
      <c r="AG447">
        <v>1</v>
      </c>
      <c r="AH447">
        <v>1</v>
      </c>
      <c r="AI447">
        <v>0</v>
      </c>
      <c r="AJ447">
        <v>0</v>
      </c>
      <c r="AK447">
        <v>1</v>
      </c>
    </row>
    <row r="448" spans="1:37" x14ac:dyDescent="0.25">
      <c r="A448" t="str">
        <f>"444"</f>
        <v>444</v>
      </c>
      <c r="B448" t="str">
        <f t="shared" si="22"/>
        <v>201</v>
      </c>
      <c r="C448" t="str">
        <f t="shared" si="24"/>
        <v>18</v>
      </c>
      <c r="D448" t="str">
        <f>"1"</f>
        <v>1</v>
      </c>
      <c r="E448" t="str">
        <f>"201-18-1"</f>
        <v>201-18-1</v>
      </c>
      <c r="F448" t="s">
        <v>41</v>
      </c>
      <c r="G448" t="s">
        <v>44</v>
      </c>
      <c r="H448" t="s">
        <v>45</v>
      </c>
      <c r="I448">
        <v>0</v>
      </c>
      <c r="J448">
        <v>0</v>
      </c>
      <c r="K448">
        <v>1</v>
      </c>
      <c r="L448">
        <v>0</v>
      </c>
      <c r="M448">
        <v>1</v>
      </c>
      <c r="N448">
        <v>1</v>
      </c>
      <c r="O448">
        <v>1</v>
      </c>
      <c r="P448">
        <v>0</v>
      </c>
      <c r="Q448">
        <v>1</v>
      </c>
      <c r="AF448">
        <v>0</v>
      </c>
      <c r="AG448">
        <v>1</v>
      </c>
      <c r="AH448">
        <v>1</v>
      </c>
      <c r="AI448">
        <v>0</v>
      </c>
      <c r="AJ448">
        <v>1</v>
      </c>
      <c r="AK448">
        <v>0</v>
      </c>
    </row>
    <row r="449" spans="1:37" x14ac:dyDescent="0.25">
      <c r="A449" t="str">
        <f>"445"</f>
        <v>445</v>
      </c>
      <c r="B449" t="str">
        <f t="shared" si="22"/>
        <v>201</v>
      </c>
      <c r="C449" t="str">
        <f t="shared" si="24"/>
        <v>18</v>
      </c>
      <c r="D449" t="str">
        <f>"25"</f>
        <v>25</v>
      </c>
      <c r="E449" t="str">
        <f>"201-18-25"</f>
        <v>201-18-25</v>
      </c>
      <c r="F449" t="s">
        <v>41</v>
      </c>
      <c r="G449" t="s">
        <v>42</v>
      </c>
      <c r="H449" t="s">
        <v>43</v>
      </c>
      <c r="R449">
        <v>1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1</v>
      </c>
      <c r="AA449">
        <v>1</v>
      </c>
      <c r="AB449">
        <v>0</v>
      </c>
      <c r="AC449">
        <v>1</v>
      </c>
      <c r="AD449">
        <v>1</v>
      </c>
      <c r="AE449">
        <v>0</v>
      </c>
      <c r="AF449">
        <v>1</v>
      </c>
      <c r="AG449">
        <v>0</v>
      </c>
      <c r="AH449">
        <v>1</v>
      </c>
      <c r="AI449">
        <v>0</v>
      </c>
    </row>
    <row r="450" spans="1:37" x14ac:dyDescent="0.25">
      <c r="A450" t="str">
        <f>"446"</f>
        <v>446</v>
      </c>
      <c r="B450" t="str">
        <f t="shared" si="22"/>
        <v>201</v>
      </c>
      <c r="C450" t="str">
        <f t="shared" si="24"/>
        <v>18</v>
      </c>
      <c r="D450" t="str">
        <f>"18"</f>
        <v>18</v>
      </c>
      <c r="E450" t="str">
        <f>"201-18-18"</f>
        <v>201-18-18</v>
      </c>
      <c r="F450" t="s">
        <v>41</v>
      </c>
      <c r="G450" t="s">
        <v>44</v>
      </c>
      <c r="H450" t="s">
        <v>45</v>
      </c>
      <c r="I450">
        <v>0</v>
      </c>
      <c r="J450">
        <v>1</v>
      </c>
      <c r="K450">
        <v>0</v>
      </c>
      <c r="L450">
        <v>0</v>
      </c>
      <c r="M450">
        <v>1</v>
      </c>
      <c r="N450">
        <v>1</v>
      </c>
      <c r="O450">
        <v>1</v>
      </c>
      <c r="P450">
        <v>1</v>
      </c>
      <c r="Q450">
        <v>0</v>
      </c>
      <c r="AF450">
        <v>0</v>
      </c>
      <c r="AG450">
        <v>1</v>
      </c>
      <c r="AH450">
        <v>0</v>
      </c>
      <c r="AI450">
        <v>1</v>
      </c>
      <c r="AJ450">
        <v>0</v>
      </c>
      <c r="AK450">
        <v>1</v>
      </c>
    </row>
    <row r="451" spans="1:37" x14ac:dyDescent="0.25">
      <c r="A451" t="str">
        <f>"447"</f>
        <v>447</v>
      </c>
      <c r="B451" t="str">
        <f t="shared" si="22"/>
        <v>201</v>
      </c>
      <c r="C451" t="str">
        <f t="shared" si="24"/>
        <v>18</v>
      </c>
      <c r="D451" t="str">
        <f>"17"</f>
        <v>17</v>
      </c>
      <c r="E451" t="str">
        <f>"201-18-17"</f>
        <v>201-18-17</v>
      </c>
      <c r="F451" t="s">
        <v>41</v>
      </c>
      <c r="G451" t="s">
        <v>44</v>
      </c>
      <c r="H451" t="s">
        <v>45</v>
      </c>
      <c r="I451">
        <v>0</v>
      </c>
      <c r="J451">
        <v>1</v>
      </c>
      <c r="K451">
        <v>0</v>
      </c>
      <c r="L451">
        <v>0</v>
      </c>
      <c r="M451">
        <v>1</v>
      </c>
      <c r="N451">
        <v>0</v>
      </c>
      <c r="O451">
        <v>0</v>
      </c>
      <c r="P451">
        <v>0</v>
      </c>
      <c r="Q451">
        <v>1</v>
      </c>
      <c r="AF451">
        <v>0</v>
      </c>
      <c r="AG451">
        <v>1</v>
      </c>
      <c r="AH451">
        <v>1</v>
      </c>
      <c r="AI451">
        <v>0</v>
      </c>
      <c r="AJ451">
        <v>0</v>
      </c>
      <c r="AK451">
        <v>1</v>
      </c>
    </row>
    <row r="452" spans="1:37" x14ac:dyDescent="0.25">
      <c r="A452" t="str">
        <f>"448"</f>
        <v>448</v>
      </c>
      <c r="B452" t="str">
        <f t="shared" si="22"/>
        <v>201</v>
      </c>
      <c r="C452" t="str">
        <f t="shared" si="24"/>
        <v>18</v>
      </c>
      <c r="D452" t="str">
        <f>"11"</f>
        <v>11</v>
      </c>
      <c r="E452" t="str">
        <f>"201-18-11"</f>
        <v>201-18-11</v>
      </c>
      <c r="F452" t="s">
        <v>41</v>
      </c>
      <c r="G452" t="s">
        <v>44</v>
      </c>
      <c r="H452" t="s">
        <v>45</v>
      </c>
      <c r="I452">
        <v>0</v>
      </c>
      <c r="J452">
        <v>1</v>
      </c>
      <c r="K452">
        <v>0</v>
      </c>
      <c r="L452">
        <v>1</v>
      </c>
      <c r="M452">
        <v>0</v>
      </c>
      <c r="N452">
        <v>1</v>
      </c>
      <c r="O452">
        <v>0</v>
      </c>
      <c r="P452">
        <v>1</v>
      </c>
      <c r="Q452">
        <v>1</v>
      </c>
      <c r="AF452">
        <v>0</v>
      </c>
      <c r="AG452">
        <v>1</v>
      </c>
      <c r="AH452">
        <v>0</v>
      </c>
      <c r="AI452">
        <v>1</v>
      </c>
      <c r="AJ452">
        <v>1</v>
      </c>
      <c r="AK452">
        <v>0</v>
      </c>
    </row>
    <row r="453" spans="1:37" x14ac:dyDescent="0.25">
      <c r="A453" t="str">
        <f>"449"</f>
        <v>449</v>
      </c>
      <c r="B453" t="str">
        <f t="shared" ref="B453:B516" si="25">"201"</f>
        <v>201</v>
      </c>
      <c r="C453" t="str">
        <f t="shared" si="24"/>
        <v>18</v>
      </c>
      <c r="D453" t="str">
        <f>"8"</f>
        <v>8</v>
      </c>
      <c r="E453" t="str">
        <f>"201-18-8"</f>
        <v>201-18-8</v>
      </c>
      <c r="F453" t="s">
        <v>41</v>
      </c>
      <c r="G453" t="s">
        <v>44</v>
      </c>
      <c r="H453" t="s">
        <v>45</v>
      </c>
      <c r="I453">
        <v>1</v>
      </c>
      <c r="J453">
        <v>0</v>
      </c>
      <c r="K453">
        <v>1</v>
      </c>
      <c r="L453">
        <v>1</v>
      </c>
      <c r="M453">
        <v>0</v>
      </c>
      <c r="N453">
        <v>1</v>
      </c>
      <c r="O453">
        <v>0</v>
      </c>
      <c r="P453">
        <v>0</v>
      </c>
      <c r="Q453">
        <v>1</v>
      </c>
      <c r="AF453">
        <v>0</v>
      </c>
      <c r="AG453">
        <v>1</v>
      </c>
      <c r="AH453">
        <v>1</v>
      </c>
      <c r="AI453">
        <v>0</v>
      </c>
      <c r="AJ453">
        <v>0</v>
      </c>
      <c r="AK453">
        <v>1</v>
      </c>
    </row>
    <row r="454" spans="1:37" x14ac:dyDescent="0.25">
      <c r="A454" t="str">
        <f>"450"</f>
        <v>450</v>
      </c>
      <c r="B454" t="str">
        <f t="shared" si="25"/>
        <v>201</v>
      </c>
      <c r="C454" t="str">
        <f t="shared" si="24"/>
        <v>18</v>
      </c>
      <c r="D454" t="str">
        <f>"3"</f>
        <v>3</v>
      </c>
      <c r="E454" t="str">
        <f>"201-18-3"</f>
        <v>201-18-3</v>
      </c>
      <c r="F454" t="s">
        <v>41</v>
      </c>
      <c r="G454" t="s">
        <v>44</v>
      </c>
      <c r="H454" t="s">
        <v>45</v>
      </c>
      <c r="I454">
        <v>0</v>
      </c>
      <c r="J454">
        <v>0</v>
      </c>
      <c r="K454">
        <v>1</v>
      </c>
      <c r="L454">
        <v>1</v>
      </c>
      <c r="M454">
        <v>1</v>
      </c>
      <c r="N454">
        <v>1</v>
      </c>
      <c r="O454">
        <v>0</v>
      </c>
      <c r="P454">
        <v>0</v>
      </c>
      <c r="Q454">
        <v>0</v>
      </c>
      <c r="AF454">
        <v>0</v>
      </c>
      <c r="AG454">
        <v>1</v>
      </c>
      <c r="AH454">
        <v>0</v>
      </c>
      <c r="AI454">
        <v>1</v>
      </c>
      <c r="AJ454">
        <v>0</v>
      </c>
      <c r="AK454">
        <v>1</v>
      </c>
    </row>
    <row r="455" spans="1:37" x14ac:dyDescent="0.25">
      <c r="A455" t="str">
        <f>"451"</f>
        <v>451</v>
      </c>
      <c r="B455" t="str">
        <f t="shared" si="25"/>
        <v>201</v>
      </c>
      <c r="C455" t="str">
        <f t="shared" ref="C455:C479" si="26">"19"</f>
        <v>19</v>
      </c>
      <c r="D455" t="str">
        <f>"24"</f>
        <v>24</v>
      </c>
      <c r="E455" t="str">
        <f>"201-19-24"</f>
        <v>201-19-24</v>
      </c>
      <c r="F455" t="s">
        <v>41</v>
      </c>
      <c r="G455" t="s">
        <v>42</v>
      </c>
      <c r="H455" t="s">
        <v>43</v>
      </c>
      <c r="R455">
        <v>1</v>
      </c>
      <c r="S455">
        <v>0</v>
      </c>
      <c r="T455">
        <v>0</v>
      </c>
      <c r="U455">
        <v>0</v>
      </c>
      <c r="V455">
        <v>0</v>
      </c>
      <c r="W455">
        <v>1</v>
      </c>
      <c r="X455">
        <v>0</v>
      </c>
      <c r="Y455">
        <v>1</v>
      </c>
      <c r="Z455">
        <v>1</v>
      </c>
      <c r="AA455">
        <v>0</v>
      </c>
      <c r="AB455">
        <v>1</v>
      </c>
      <c r="AC455">
        <v>0</v>
      </c>
      <c r="AD455">
        <v>1</v>
      </c>
      <c r="AE455">
        <v>0</v>
      </c>
      <c r="AF455">
        <v>0</v>
      </c>
      <c r="AG455">
        <v>1</v>
      </c>
      <c r="AH455">
        <v>0</v>
      </c>
      <c r="AI455">
        <v>1</v>
      </c>
    </row>
    <row r="456" spans="1:37" x14ac:dyDescent="0.25">
      <c r="A456" t="str">
        <f>"452"</f>
        <v>452</v>
      </c>
      <c r="B456" t="str">
        <f t="shared" si="25"/>
        <v>201</v>
      </c>
      <c r="C456" t="str">
        <f t="shared" si="26"/>
        <v>19</v>
      </c>
      <c r="D456" t="str">
        <f>"23"</f>
        <v>23</v>
      </c>
      <c r="E456" t="str">
        <f>"201-19-23"</f>
        <v>201-19-23</v>
      </c>
      <c r="F456" t="s">
        <v>41</v>
      </c>
      <c r="G456" t="s">
        <v>42</v>
      </c>
      <c r="H456" t="s">
        <v>43</v>
      </c>
      <c r="R456">
        <v>1</v>
      </c>
      <c r="S456">
        <v>0</v>
      </c>
      <c r="T456">
        <v>0</v>
      </c>
      <c r="U456">
        <v>0</v>
      </c>
      <c r="V456">
        <v>0</v>
      </c>
      <c r="W456">
        <v>1</v>
      </c>
      <c r="X456">
        <v>0</v>
      </c>
      <c r="Y456">
        <v>1</v>
      </c>
      <c r="Z456">
        <v>0</v>
      </c>
      <c r="AA456">
        <v>1</v>
      </c>
      <c r="AB456">
        <v>1</v>
      </c>
      <c r="AC456">
        <v>0</v>
      </c>
      <c r="AD456">
        <v>1</v>
      </c>
      <c r="AE456">
        <v>0</v>
      </c>
      <c r="AF456">
        <v>0</v>
      </c>
      <c r="AG456">
        <v>1</v>
      </c>
      <c r="AH456">
        <v>0</v>
      </c>
      <c r="AI456">
        <v>1</v>
      </c>
    </row>
    <row r="457" spans="1:37" x14ac:dyDescent="0.25">
      <c r="A457" t="str">
        <f>"453"</f>
        <v>453</v>
      </c>
      <c r="B457" t="str">
        <f t="shared" si="25"/>
        <v>201</v>
      </c>
      <c r="C457" t="str">
        <f t="shared" si="26"/>
        <v>19</v>
      </c>
      <c r="D457" t="str">
        <f>"16"</f>
        <v>16</v>
      </c>
      <c r="E457" t="str">
        <f>"201-19-16"</f>
        <v>201-19-16</v>
      </c>
      <c r="F457" t="s">
        <v>41</v>
      </c>
      <c r="G457" t="s">
        <v>44</v>
      </c>
      <c r="H457" t="s">
        <v>45</v>
      </c>
      <c r="I457">
        <v>0</v>
      </c>
      <c r="J457">
        <v>0</v>
      </c>
      <c r="K457">
        <v>1</v>
      </c>
      <c r="L457">
        <v>1</v>
      </c>
      <c r="M457">
        <v>1</v>
      </c>
      <c r="N457">
        <v>0</v>
      </c>
      <c r="O457">
        <v>0</v>
      </c>
      <c r="P457">
        <v>1</v>
      </c>
      <c r="Q457">
        <v>1</v>
      </c>
      <c r="AF457">
        <v>0</v>
      </c>
      <c r="AG457">
        <v>1</v>
      </c>
      <c r="AH457">
        <v>0</v>
      </c>
      <c r="AI457">
        <v>1</v>
      </c>
      <c r="AJ457">
        <v>1</v>
      </c>
      <c r="AK457">
        <v>0</v>
      </c>
    </row>
    <row r="458" spans="1:37" x14ac:dyDescent="0.25">
      <c r="A458" t="str">
        <f>"454"</f>
        <v>454</v>
      </c>
      <c r="B458" t="str">
        <f t="shared" si="25"/>
        <v>201</v>
      </c>
      <c r="C458" t="str">
        <f t="shared" si="26"/>
        <v>19</v>
      </c>
      <c r="D458" t="str">
        <f>"15"</f>
        <v>15</v>
      </c>
      <c r="E458" t="str">
        <f>"201-19-15"</f>
        <v>201-19-15</v>
      </c>
      <c r="F458" t="s">
        <v>41</v>
      </c>
      <c r="G458" t="s">
        <v>44</v>
      </c>
      <c r="H458" t="s">
        <v>45</v>
      </c>
      <c r="I458">
        <v>0</v>
      </c>
      <c r="J458">
        <v>1</v>
      </c>
      <c r="K458">
        <v>0</v>
      </c>
      <c r="L458">
        <v>1</v>
      </c>
      <c r="M458">
        <v>1</v>
      </c>
      <c r="N458">
        <v>1</v>
      </c>
      <c r="O458">
        <v>0</v>
      </c>
      <c r="P458">
        <v>0</v>
      </c>
      <c r="Q458">
        <v>1</v>
      </c>
      <c r="AF458">
        <v>0</v>
      </c>
      <c r="AG458">
        <v>1</v>
      </c>
      <c r="AH458">
        <v>0</v>
      </c>
      <c r="AI458">
        <v>1</v>
      </c>
      <c r="AJ458">
        <v>1</v>
      </c>
      <c r="AK458">
        <v>0</v>
      </c>
    </row>
    <row r="459" spans="1:37" x14ac:dyDescent="0.25">
      <c r="A459" t="str">
        <f>"455"</f>
        <v>455</v>
      </c>
      <c r="B459" t="str">
        <f t="shared" si="25"/>
        <v>201</v>
      </c>
      <c r="C459" t="str">
        <f t="shared" si="26"/>
        <v>19</v>
      </c>
      <c r="D459" t="str">
        <f>"10"</f>
        <v>10</v>
      </c>
      <c r="E459" t="str">
        <f>"201-19-10"</f>
        <v>201-19-10</v>
      </c>
      <c r="F459" t="s">
        <v>41</v>
      </c>
      <c r="G459" t="s">
        <v>42</v>
      </c>
      <c r="H459" t="s">
        <v>43</v>
      </c>
      <c r="R459">
        <v>1</v>
      </c>
      <c r="S459">
        <v>0</v>
      </c>
      <c r="T459">
        <v>1</v>
      </c>
      <c r="U459">
        <v>0</v>
      </c>
      <c r="V459">
        <v>0</v>
      </c>
      <c r="W459">
        <v>1</v>
      </c>
      <c r="X459">
        <v>0</v>
      </c>
      <c r="Y459">
        <v>1</v>
      </c>
      <c r="Z459">
        <v>0</v>
      </c>
      <c r="AA459">
        <v>0</v>
      </c>
      <c r="AB459">
        <v>0</v>
      </c>
      <c r="AC459">
        <v>0</v>
      </c>
      <c r="AD459">
        <v>1</v>
      </c>
      <c r="AE459">
        <v>1</v>
      </c>
      <c r="AF459">
        <v>0</v>
      </c>
      <c r="AG459">
        <v>1</v>
      </c>
      <c r="AH459">
        <v>0</v>
      </c>
      <c r="AI459">
        <v>1</v>
      </c>
    </row>
    <row r="460" spans="1:37" x14ac:dyDescent="0.25">
      <c r="A460" t="str">
        <f>"456"</f>
        <v>456</v>
      </c>
      <c r="B460" t="str">
        <f t="shared" si="25"/>
        <v>201</v>
      </c>
      <c r="C460" t="str">
        <f t="shared" si="26"/>
        <v>19</v>
      </c>
      <c r="D460" t="str">
        <f>"5"</f>
        <v>5</v>
      </c>
      <c r="E460" t="str">
        <f>"201-19-5"</f>
        <v>201-19-5</v>
      </c>
      <c r="F460" t="s">
        <v>41</v>
      </c>
      <c r="G460" t="s">
        <v>42</v>
      </c>
      <c r="H460" t="s">
        <v>43</v>
      </c>
      <c r="R460">
        <v>0</v>
      </c>
      <c r="S460">
        <v>0</v>
      </c>
      <c r="T460">
        <v>0</v>
      </c>
      <c r="U460">
        <v>0</v>
      </c>
      <c r="V460">
        <v>1</v>
      </c>
      <c r="W460">
        <v>0</v>
      </c>
      <c r="X460">
        <v>0</v>
      </c>
      <c r="Y460">
        <v>1</v>
      </c>
      <c r="Z460">
        <v>1</v>
      </c>
      <c r="AA460">
        <v>1</v>
      </c>
      <c r="AB460">
        <v>1</v>
      </c>
      <c r="AC460">
        <v>1</v>
      </c>
      <c r="AD460">
        <v>0</v>
      </c>
      <c r="AE460">
        <v>0</v>
      </c>
      <c r="AF460">
        <v>0</v>
      </c>
      <c r="AG460">
        <v>1</v>
      </c>
      <c r="AH460">
        <v>1</v>
      </c>
      <c r="AI460">
        <v>0</v>
      </c>
    </row>
    <row r="461" spans="1:37" x14ac:dyDescent="0.25">
      <c r="A461" t="str">
        <f>"457"</f>
        <v>457</v>
      </c>
      <c r="B461" t="str">
        <f t="shared" si="25"/>
        <v>201</v>
      </c>
      <c r="C461" t="str">
        <f t="shared" si="26"/>
        <v>19</v>
      </c>
      <c r="D461" t="str">
        <f>"1"</f>
        <v>1</v>
      </c>
      <c r="E461" t="str">
        <f>"201-19-1"</f>
        <v>201-19-1</v>
      </c>
      <c r="F461" t="s">
        <v>41</v>
      </c>
      <c r="G461" t="s">
        <v>44</v>
      </c>
      <c r="H461" t="s">
        <v>45</v>
      </c>
      <c r="I461">
        <v>0</v>
      </c>
      <c r="J461">
        <v>1</v>
      </c>
      <c r="K461">
        <v>0</v>
      </c>
      <c r="L461">
        <v>0</v>
      </c>
      <c r="M461">
        <v>1</v>
      </c>
      <c r="N461">
        <v>1</v>
      </c>
      <c r="O461">
        <v>1</v>
      </c>
      <c r="P461">
        <v>0</v>
      </c>
      <c r="Q461">
        <v>1</v>
      </c>
      <c r="AF461">
        <v>0</v>
      </c>
      <c r="AG461">
        <v>1</v>
      </c>
      <c r="AH461">
        <v>1</v>
      </c>
      <c r="AI461">
        <v>0</v>
      </c>
      <c r="AJ461">
        <v>1</v>
      </c>
      <c r="AK461">
        <v>0</v>
      </c>
    </row>
    <row r="462" spans="1:37" x14ac:dyDescent="0.25">
      <c r="A462" t="str">
        <f>"458"</f>
        <v>458</v>
      </c>
      <c r="B462" t="str">
        <f t="shared" si="25"/>
        <v>201</v>
      </c>
      <c r="C462" t="str">
        <f t="shared" si="26"/>
        <v>19</v>
      </c>
      <c r="D462" t="str">
        <f>"20"</f>
        <v>20</v>
      </c>
      <c r="E462" t="str">
        <f>"201-19-20"</f>
        <v>201-19-20</v>
      </c>
      <c r="F462" t="s">
        <v>41</v>
      </c>
      <c r="G462" t="s">
        <v>44</v>
      </c>
      <c r="H462" t="s">
        <v>45</v>
      </c>
      <c r="I462">
        <v>0</v>
      </c>
      <c r="J462">
        <v>1</v>
      </c>
      <c r="K462">
        <v>1</v>
      </c>
      <c r="L462">
        <v>0</v>
      </c>
      <c r="M462">
        <v>1</v>
      </c>
      <c r="N462">
        <v>1</v>
      </c>
      <c r="O462">
        <v>1</v>
      </c>
      <c r="P462">
        <v>0</v>
      </c>
      <c r="Q462">
        <v>0</v>
      </c>
      <c r="AF462">
        <v>1</v>
      </c>
      <c r="AG462">
        <v>0</v>
      </c>
      <c r="AH462">
        <v>1</v>
      </c>
      <c r="AI462">
        <v>0</v>
      </c>
      <c r="AJ462">
        <v>1</v>
      </c>
      <c r="AK462">
        <v>0</v>
      </c>
    </row>
    <row r="463" spans="1:37" x14ac:dyDescent="0.25">
      <c r="A463" t="str">
        <f>"459"</f>
        <v>459</v>
      </c>
      <c r="B463" t="str">
        <f t="shared" si="25"/>
        <v>201</v>
      </c>
      <c r="C463" t="str">
        <f t="shared" si="26"/>
        <v>19</v>
      </c>
      <c r="D463" t="str">
        <f>"19"</f>
        <v>19</v>
      </c>
      <c r="E463" t="str">
        <f>"201-19-19"</f>
        <v>201-19-19</v>
      </c>
      <c r="F463" t="s">
        <v>41</v>
      </c>
      <c r="G463" t="s">
        <v>44</v>
      </c>
      <c r="H463" t="s">
        <v>45</v>
      </c>
      <c r="I463">
        <v>0</v>
      </c>
      <c r="J463">
        <v>0</v>
      </c>
      <c r="K463">
        <v>1</v>
      </c>
      <c r="L463">
        <v>0</v>
      </c>
      <c r="M463">
        <v>1</v>
      </c>
      <c r="N463">
        <v>1</v>
      </c>
      <c r="O463">
        <v>1</v>
      </c>
      <c r="P463">
        <v>0</v>
      </c>
      <c r="Q463">
        <v>1</v>
      </c>
      <c r="AF463">
        <v>0</v>
      </c>
      <c r="AG463">
        <v>1</v>
      </c>
      <c r="AH463">
        <v>0</v>
      </c>
      <c r="AI463">
        <v>1</v>
      </c>
      <c r="AJ463">
        <v>1</v>
      </c>
      <c r="AK463">
        <v>0</v>
      </c>
    </row>
    <row r="464" spans="1:37" x14ac:dyDescent="0.25">
      <c r="A464" t="str">
        <f>"460"</f>
        <v>460</v>
      </c>
      <c r="B464" t="str">
        <f t="shared" si="25"/>
        <v>201</v>
      </c>
      <c r="C464" t="str">
        <f t="shared" si="26"/>
        <v>19</v>
      </c>
      <c r="D464" t="str">
        <f>"12"</f>
        <v>12</v>
      </c>
      <c r="E464" t="str">
        <f>"201-19-12"</f>
        <v>201-19-12</v>
      </c>
      <c r="F464" t="s">
        <v>41</v>
      </c>
      <c r="G464" t="s">
        <v>42</v>
      </c>
      <c r="H464" t="s">
        <v>43</v>
      </c>
      <c r="R464">
        <v>0</v>
      </c>
      <c r="S464">
        <v>1</v>
      </c>
      <c r="T464">
        <v>0</v>
      </c>
      <c r="U464">
        <v>1</v>
      </c>
      <c r="V464">
        <v>1</v>
      </c>
      <c r="W464">
        <v>0</v>
      </c>
      <c r="X464">
        <v>1</v>
      </c>
      <c r="Y464">
        <v>0</v>
      </c>
      <c r="Z464">
        <v>0</v>
      </c>
      <c r="AA464">
        <v>0</v>
      </c>
      <c r="AB464">
        <v>1</v>
      </c>
      <c r="AC464">
        <v>0</v>
      </c>
      <c r="AD464">
        <v>0</v>
      </c>
      <c r="AE464">
        <v>1</v>
      </c>
      <c r="AF464">
        <v>0</v>
      </c>
      <c r="AG464">
        <v>1</v>
      </c>
      <c r="AH464">
        <v>1</v>
      </c>
      <c r="AI464">
        <v>0</v>
      </c>
    </row>
    <row r="465" spans="1:37" x14ac:dyDescent="0.25">
      <c r="A465" t="str">
        <f>"461"</f>
        <v>461</v>
      </c>
      <c r="B465" t="str">
        <f t="shared" si="25"/>
        <v>201</v>
      </c>
      <c r="C465" t="str">
        <f t="shared" si="26"/>
        <v>19</v>
      </c>
      <c r="D465" t="str">
        <f>"6"</f>
        <v>6</v>
      </c>
      <c r="E465" t="str">
        <f>"201-19-6"</f>
        <v>201-19-6</v>
      </c>
      <c r="F465" t="s">
        <v>41</v>
      </c>
      <c r="G465" t="s">
        <v>42</v>
      </c>
      <c r="H465" t="s">
        <v>43</v>
      </c>
      <c r="R465">
        <v>1</v>
      </c>
      <c r="S465">
        <v>1</v>
      </c>
      <c r="T465">
        <v>0</v>
      </c>
      <c r="U465">
        <v>0</v>
      </c>
      <c r="V465">
        <v>1</v>
      </c>
      <c r="W465">
        <v>0</v>
      </c>
      <c r="X465">
        <v>0</v>
      </c>
      <c r="Y465">
        <v>0</v>
      </c>
      <c r="Z465">
        <v>0</v>
      </c>
      <c r="AA465">
        <v>1</v>
      </c>
      <c r="AB465">
        <v>0</v>
      </c>
      <c r="AC465">
        <v>0</v>
      </c>
      <c r="AD465">
        <v>1</v>
      </c>
      <c r="AE465">
        <v>1</v>
      </c>
      <c r="AF465">
        <v>1</v>
      </c>
      <c r="AG465">
        <v>0</v>
      </c>
      <c r="AH465">
        <v>1</v>
      </c>
      <c r="AI465">
        <v>0</v>
      </c>
    </row>
    <row r="466" spans="1:37" x14ac:dyDescent="0.25">
      <c r="A466" t="str">
        <f>"462"</f>
        <v>462</v>
      </c>
      <c r="B466" t="str">
        <f t="shared" si="25"/>
        <v>201</v>
      </c>
      <c r="C466" t="str">
        <f t="shared" si="26"/>
        <v>19</v>
      </c>
      <c r="D466" t="str">
        <f>"2"</f>
        <v>2</v>
      </c>
      <c r="E466" t="str">
        <f>"201-19-2"</f>
        <v>201-19-2</v>
      </c>
      <c r="F466" t="s">
        <v>41</v>
      </c>
      <c r="G466" t="s">
        <v>44</v>
      </c>
      <c r="H466" t="s">
        <v>45</v>
      </c>
      <c r="I466">
        <v>0</v>
      </c>
      <c r="J466">
        <v>0</v>
      </c>
      <c r="K466">
        <v>1</v>
      </c>
      <c r="L466">
        <v>0</v>
      </c>
      <c r="M466">
        <v>1</v>
      </c>
      <c r="N466">
        <v>0</v>
      </c>
      <c r="O466">
        <v>1</v>
      </c>
      <c r="P466">
        <v>1</v>
      </c>
      <c r="Q466">
        <v>1</v>
      </c>
      <c r="AF466">
        <v>0</v>
      </c>
      <c r="AG466">
        <v>1</v>
      </c>
      <c r="AH466">
        <v>0</v>
      </c>
      <c r="AI466">
        <v>1</v>
      </c>
      <c r="AJ466">
        <v>0</v>
      </c>
      <c r="AK466">
        <v>0</v>
      </c>
    </row>
    <row r="467" spans="1:37" x14ac:dyDescent="0.25">
      <c r="A467" t="str">
        <f>"463"</f>
        <v>463</v>
      </c>
      <c r="B467" t="str">
        <f t="shared" si="25"/>
        <v>201</v>
      </c>
      <c r="C467" t="str">
        <f t="shared" si="26"/>
        <v>19</v>
      </c>
      <c r="D467" t="str">
        <f>"22"</f>
        <v>22</v>
      </c>
      <c r="E467" t="str">
        <f>"201-19-22"</f>
        <v>201-19-22</v>
      </c>
      <c r="F467" t="s">
        <v>41</v>
      </c>
      <c r="G467" t="s">
        <v>42</v>
      </c>
      <c r="H467" t="s">
        <v>43</v>
      </c>
      <c r="R467">
        <v>0</v>
      </c>
      <c r="S467">
        <v>1</v>
      </c>
      <c r="T467">
        <v>0</v>
      </c>
      <c r="U467">
        <v>0</v>
      </c>
      <c r="V467">
        <v>0</v>
      </c>
      <c r="W467">
        <v>1</v>
      </c>
      <c r="X467">
        <v>0</v>
      </c>
      <c r="Y467">
        <v>1</v>
      </c>
      <c r="Z467">
        <v>1</v>
      </c>
      <c r="AA467">
        <v>0</v>
      </c>
      <c r="AB467">
        <v>0</v>
      </c>
      <c r="AC467">
        <v>1</v>
      </c>
      <c r="AD467">
        <v>1</v>
      </c>
      <c r="AE467">
        <v>0</v>
      </c>
      <c r="AF467">
        <v>1</v>
      </c>
      <c r="AG467">
        <v>0</v>
      </c>
      <c r="AH467">
        <v>1</v>
      </c>
      <c r="AI467">
        <v>0</v>
      </c>
    </row>
    <row r="468" spans="1:37" x14ac:dyDescent="0.25">
      <c r="A468" t="str">
        <f>"464"</f>
        <v>464</v>
      </c>
      <c r="B468" t="str">
        <f t="shared" si="25"/>
        <v>201</v>
      </c>
      <c r="C468" t="str">
        <f t="shared" si="26"/>
        <v>19</v>
      </c>
      <c r="D468" t="str">
        <f>"21"</f>
        <v>21</v>
      </c>
      <c r="E468" t="str">
        <f>"201-19-21"</f>
        <v>201-19-21</v>
      </c>
      <c r="F468" t="s">
        <v>41</v>
      </c>
      <c r="G468" t="s">
        <v>42</v>
      </c>
      <c r="H468" t="s">
        <v>43</v>
      </c>
      <c r="R468">
        <v>1</v>
      </c>
      <c r="S468">
        <v>1</v>
      </c>
      <c r="T468">
        <v>0</v>
      </c>
      <c r="U468">
        <v>0</v>
      </c>
      <c r="V468">
        <v>0</v>
      </c>
      <c r="W468">
        <v>1</v>
      </c>
      <c r="X468">
        <v>0</v>
      </c>
      <c r="Y468">
        <v>1</v>
      </c>
      <c r="Z468">
        <v>0</v>
      </c>
      <c r="AA468">
        <v>0</v>
      </c>
      <c r="AB468">
        <v>0</v>
      </c>
      <c r="AC468">
        <v>1</v>
      </c>
      <c r="AD468">
        <v>0</v>
      </c>
      <c r="AE468">
        <v>1</v>
      </c>
      <c r="AF468">
        <v>1</v>
      </c>
      <c r="AG468">
        <v>0</v>
      </c>
      <c r="AH468">
        <v>1</v>
      </c>
      <c r="AI468">
        <v>0</v>
      </c>
    </row>
    <row r="469" spans="1:37" x14ac:dyDescent="0.25">
      <c r="A469" t="str">
        <f>"465"</f>
        <v>465</v>
      </c>
      <c r="B469" t="str">
        <f t="shared" si="25"/>
        <v>201</v>
      </c>
      <c r="C469" t="str">
        <f t="shared" si="26"/>
        <v>19</v>
      </c>
      <c r="D469" t="str">
        <f>"14"</f>
        <v>14</v>
      </c>
      <c r="E469" t="str">
        <f>"201-19-14"</f>
        <v>201-19-14</v>
      </c>
      <c r="F469" t="s">
        <v>41</v>
      </c>
      <c r="G469" t="s">
        <v>44</v>
      </c>
      <c r="H469" t="s">
        <v>45</v>
      </c>
      <c r="I469">
        <v>1</v>
      </c>
      <c r="J469">
        <v>1</v>
      </c>
      <c r="K469">
        <v>1</v>
      </c>
      <c r="L469">
        <v>0</v>
      </c>
      <c r="M469">
        <v>0</v>
      </c>
      <c r="N469">
        <v>1</v>
      </c>
      <c r="O469">
        <v>0</v>
      </c>
      <c r="P469">
        <v>0</v>
      </c>
      <c r="Q469">
        <v>1</v>
      </c>
      <c r="AF469">
        <v>0</v>
      </c>
      <c r="AG469">
        <v>1</v>
      </c>
      <c r="AH469">
        <v>1</v>
      </c>
      <c r="AI469">
        <v>0</v>
      </c>
      <c r="AJ469">
        <v>0</v>
      </c>
      <c r="AK469">
        <v>0</v>
      </c>
    </row>
    <row r="470" spans="1:37" x14ac:dyDescent="0.25">
      <c r="A470" t="str">
        <f>"466"</f>
        <v>466</v>
      </c>
      <c r="B470" t="str">
        <f t="shared" si="25"/>
        <v>201</v>
      </c>
      <c r="C470" t="str">
        <f t="shared" si="26"/>
        <v>19</v>
      </c>
      <c r="D470" t="str">
        <f>"13"</f>
        <v>13</v>
      </c>
      <c r="E470" t="str">
        <f>"201-19-13"</f>
        <v>201-19-13</v>
      </c>
      <c r="F470" t="s">
        <v>41</v>
      </c>
      <c r="G470" t="s">
        <v>44</v>
      </c>
      <c r="H470" t="s">
        <v>45</v>
      </c>
      <c r="I470">
        <v>1</v>
      </c>
      <c r="J470">
        <v>0</v>
      </c>
      <c r="K470">
        <v>1</v>
      </c>
      <c r="L470">
        <v>0</v>
      </c>
      <c r="M470">
        <v>0</v>
      </c>
      <c r="N470">
        <v>1</v>
      </c>
      <c r="O470">
        <v>0</v>
      </c>
      <c r="P470">
        <v>1</v>
      </c>
      <c r="Q470">
        <v>1</v>
      </c>
      <c r="AF470">
        <v>1</v>
      </c>
      <c r="AG470">
        <v>0</v>
      </c>
      <c r="AH470">
        <v>1</v>
      </c>
      <c r="AI470">
        <v>0</v>
      </c>
      <c r="AJ470">
        <v>1</v>
      </c>
      <c r="AK470">
        <v>0</v>
      </c>
    </row>
    <row r="471" spans="1:37" x14ac:dyDescent="0.25">
      <c r="A471" t="str">
        <f>"467"</f>
        <v>467</v>
      </c>
      <c r="B471" t="str">
        <f t="shared" si="25"/>
        <v>201</v>
      </c>
      <c r="C471" t="str">
        <f t="shared" si="26"/>
        <v>19</v>
      </c>
      <c r="D471" t="str">
        <f>"9"</f>
        <v>9</v>
      </c>
      <c r="E471" t="str">
        <f>"201-19-9"</f>
        <v>201-19-9</v>
      </c>
      <c r="F471" t="s">
        <v>41</v>
      </c>
      <c r="G471" t="s">
        <v>42</v>
      </c>
      <c r="H471" t="s">
        <v>43</v>
      </c>
      <c r="R471">
        <v>0</v>
      </c>
      <c r="S471">
        <v>0</v>
      </c>
      <c r="T471">
        <v>1</v>
      </c>
      <c r="U471">
        <v>0</v>
      </c>
      <c r="V471">
        <v>0</v>
      </c>
      <c r="W471">
        <v>1</v>
      </c>
      <c r="X471">
        <v>0</v>
      </c>
      <c r="Y471">
        <v>0</v>
      </c>
      <c r="Z471">
        <v>1</v>
      </c>
      <c r="AA471">
        <v>1</v>
      </c>
      <c r="AB471">
        <v>1</v>
      </c>
      <c r="AC471">
        <v>1</v>
      </c>
      <c r="AD471">
        <v>0</v>
      </c>
      <c r="AE471">
        <v>0</v>
      </c>
      <c r="AF471">
        <v>0</v>
      </c>
      <c r="AG471">
        <v>1</v>
      </c>
      <c r="AH471">
        <v>1</v>
      </c>
      <c r="AI471">
        <v>0</v>
      </c>
    </row>
    <row r="472" spans="1:37" x14ac:dyDescent="0.25">
      <c r="A472" t="str">
        <f>"468"</f>
        <v>468</v>
      </c>
      <c r="B472" t="str">
        <f t="shared" si="25"/>
        <v>201</v>
      </c>
      <c r="C472" t="str">
        <f t="shared" si="26"/>
        <v>19</v>
      </c>
      <c r="D472" t="str">
        <f>"7"</f>
        <v>7</v>
      </c>
      <c r="E472" t="str">
        <f>"201-19-7"</f>
        <v>201-19-7</v>
      </c>
      <c r="F472" t="s">
        <v>41</v>
      </c>
      <c r="G472" t="s">
        <v>42</v>
      </c>
      <c r="H472" t="s">
        <v>43</v>
      </c>
      <c r="R472">
        <v>0</v>
      </c>
      <c r="S472">
        <v>0</v>
      </c>
      <c r="T472">
        <v>1</v>
      </c>
      <c r="U472">
        <v>0</v>
      </c>
      <c r="V472">
        <v>0</v>
      </c>
      <c r="W472">
        <v>0</v>
      </c>
      <c r="X472">
        <v>1</v>
      </c>
      <c r="Y472">
        <v>1</v>
      </c>
      <c r="Z472">
        <v>0</v>
      </c>
      <c r="AA472">
        <v>1</v>
      </c>
      <c r="AB472">
        <v>1</v>
      </c>
      <c r="AC472">
        <v>0</v>
      </c>
      <c r="AD472">
        <v>0</v>
      </c>
      <c r="AE472">
        <v>1</v>
      </c>
      <c r="AF472">
        <v>0</v>
      </c>
      <c r="AG472">
        <v>1</v>
      </c>
      <c r="AH472">
        <v>0</v>
      </c>
      <c r="AI472">
        <v>1</v>
      </c>
    </row>
    <row r="473" spans="1:37" x14ac:dyDescent="0.25">
      <c r="A473" t="str">
        <f>"469"</f>
        <v>469</v>
      </c>
      <c r="B473" t="str">
        <f t="shared" si="25"/>
        <v>201</v>
      </c>
      <c r="C473" t="str">
        <f t="shared" si="26"/>
        <v>19</v>
      </c>
      <c r="D473" t="str">
        <f>"4"</f>
        <v>4</v>
      </c>
      <c r="E473" t="str">
        <f>"201-19-4"</f>
        <v>201-19-4</v>
      </c>
      <c r="F473" t="s">
        <v>41</v>
      </c>
      <c r="G473" t="s">
        <v>42</v>
      </c>
      <c r="H473" t="s">
        <v>43</v>
      </c>
      <c r="R473">
        <v>1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1</v>
      </c>
      <c r="AD473">
        <v>0</v>
      </c>
      <c r="AE473">
        <v>0</v>
      </c>
      <c r="AF473">
        <v>1</v>
      </c>
      <c r="AG473">
        <v>0</v>
      </c>
      <c r="AH473">
        <v>1</v>
      </c>
      <c r="AI473">
        <v>0</v>
      </c>
    </row>
    <row r="474" spans="1:37" x14ac:dyDescent="0.25">
      <c r="A474" t="str">
        <f>"470"</f>
        <v>470</v>
      </c>
      <c r="B474" t="str">
        <f t="shared" si="25"/>
        <v>201</v>
      </c>
      <c r="C474" t="str">
        <f t="shared" si="26"/>
        <v>19</v>
      </c>
      <c r="D474" t="str">
        <f>"25"</f>
        <v>25</v>
      </c>
      <c r="E474" t="str">
        <f>"201-19-25"</f>
        <v>201-19-25</v>
      </c>
      <c r="F474" t="s">
        <v>41</v>
      </c>
      <c r="G474" t="s">
        <v>42</v>
      </c>
      <c r="H474" t="s">
        <v>43</v>
      </c>
      <c r="R474">
        <v>0</v>
      </c>
      <c r="S474">
        <v>0</v>
      </c>
      <c r="T474">
        <v>1</v>
      </c>
      <c r="U474">
        <v>0</v>
      </c>
      <c r="V474">
        <v>0</v>
      </c>
      <c r="W474">
        <v>1</v>
      </c>
      <c r="X474">
        <v>0</v>
      </c>
      <c r="Y474">
        <v>1</v>
      </c>
      <c r="Z474">
        <v>1</v>
      </c>
      <c r="AA474">
        <v>0</v>
      </c>
      <c r="AB474">
        <v>0</v>
      </c>
      <c r="AC474">
        <v>1</v>
      </c>
      <c r="AD474">
        <v>1</v>
      </c>
      <c r="AE474">
        <v>0</v>
      </c>
      <c r="AF474">
        <v>0</v>
      </c>
      <c r="AG474">
        <v>1</v>
      </c>
      <c r="AH474">
        <v>0</v>
      </c>
      <c r="AI474">
        <v>1</v>
      </c>
    </row>
    <row r="475" spans="1:37" x14ac:dyDescent="0.25">
      <c r="A475" t="str">
        <f>"471"</f>
        <v>471</v>
      </c>
      <c r="B475" t="str">
        <f t="shared" si="25"/>
        <v>201</v>
      </c>
      <c r="C475" t="str">
        <f t="shared" si="26"/>
        <v>19</v>
      </c>
      <c r="D475" t="str">
        <f>"18"</f>
        <v>18</v>
      </c>
      <c r="E475" t="str">
        <f>"201-19-18"</f>
        <v>201-19-18</v>
      </c>
      <c r="F475" t="s">
        <v>41</v>
      </c>
      <c r="G475" t="s">
        <v>44</v>
      </c>
      <c r="H475" t="s">
        <v>45</v>
      </c>
      <c r="I475">
        <v>1</v>
      </c>
      <c r="J475">
        <v>1</v>
      </c>
      <c r="K475">
        <v>0</v>
      </c>
      <c r="L475">
        <v>1</v>
      </c>
      <c r="M475">
        <v>1</v>
      </c>
      <c r="N475">
        <v>0</v>
      </c>
      <c r="O475">
        <v>0</v>
      </c>
      <c r="P475">
        <v>0</v>
      </c>
      <c r="Q475">
        <v>1</v>
      </c>
      <c r="AF475">
        <v>1</v>
      </c>
      <c r="AG475">
        <v>0</v>
      </c>
      <c r="AH475">
        <v>0</v>
      </c>
      <c r="AI475">
        <v>1</v>
      </c>
      <c r="AJ475">
        <v>0</v>
      </c>
      <c r="AK475">
        <v>1</v>
      </c>
    </row>
    <row r="476" spans="1:37" x14ac:dyDescent="0.25">
      <c r="A476" t="str">
        <f>"472"</f>
        <v>472</v>
      </c>
      <c r="B476" t="str">
        <f t="shared" si="25"/>
        <v>201</v>
      </c>
      <c r="C476" t="str">
        <f t="shared" si="26"/>
        <v>19</v>
      </c>
      <c r="D476" t="str">
        <f>"17"</f>
        <v>17</v>
      </c>
      <c r="E476" t="str">
        <f>"201-19-17"</f>
        <v>201-19-17</v>
      </c>
      <c r="F476" t="s">
        <v>41</v>
      </c>
      <c r="G476" t="s">
        <v>44</v>
      </c>
      <c r="H476" t="s">
        <v>45</v>
      </c>
      <c r="I476">
        <v>0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0</v>
      </c>
      <c r="P476">
        <v>0</v>
      </c>
      <c r="Q476">
        <v>0</v>
      </c>
      <c r="AF476">
        <v>0</v>
      </c>
      <c r="AG476">
        <v>1</v>
      </c>
      <c r="AH476">
        <v>1</v>
      </c>
      <c r="AI476">
        <v>0</v>
      </c>
      <c r="AJ476">
        <v>1</v>
      </c>
      <c r="AK476">
        <v>0</v>
      </c>
    </row>
    <row r="477" spans="1:37" x14ac:dyDescent="0.25">
      <c r="A477" t="str">
        <f>"473"</f>
        <v>473</v>
      </c>
      <c r="B477" t="str">
        <f t="shared" si="25"/>
        <v>201</v>
      </c>
      <c r="C477" t="str">
        <f t="shared" si="26"/>
        <v>19</v>
      </c>
      <c r="D477" t="str">
        <f>"11"</f>
        <v>11</v>
      </c>
      <c r="E477" t="str">
        <f>"201-19-11"</f>
        <v>201-19-11</v>
      </c>
      <c r="F477" t="s">
        <v>41</v>
      </c>
      <c r="G477" t="s">
        <v>42</v>
      </c>
      <c r="H477" t="s">
        <v>43</v>
      </c>
      <c r="R477">
        <v>1</v>
      </c>
      <c r="S477">
        <v>0</v>
      </c>
      <c r="T477">
        <v>0</v>
      </c>
      <c r="U477">
        <v>1</v>
      </c>
      <c r="V477">
        <v>0</v>
      </c>
      <c r="W477">
        <v>1</v>
      </c>
      <c r="X477">
        <v>1</v>
      </c>
      <c r="Y477">
        <v>0</v>
      </c>
      <c r="Z477">
        <v>0</v>
      </c>
      <c r="AA477">
        <v>0</v>
      </c>
      <c r="AB477">
        <v>0</v>
      </c>
      <c r="AC477">
        <v>1</v>
      </c>
      <c r="AD477">
        <v>1</v>
      </c>
      <c r="AE477">
        <v>0</v>
      </c>
      <c r="AF477">
        <v>0</v>
      </c>
      <c r="AG477">
        <v>1</v>
      </c>
      <c r="AH477">
        <v>1</v>
      </c>
      <c r="AI477">
        <v>0</v>
      </c>
    </row>
    <row r="478" spans="1:37" x14ac:dyDescent="0.25">
      <c r="A478" t="str">
        <f>"474"</f>
        <v>474</v>
      </c>
      <c r="B478" t="str">
        <f t="shared" si="25"/>
        <v>201</v>
      </c>
      <c r="C478" t="str">
        <f t="shared" si="26"/>
        <v>19</v>
      </c>
      <c r="D478" t="str">
        <f>"8"</f>
        <v>8</v>
      </c>
      <c r="E478" t="str">
        <f>"201-19-8"</f>
        <v>201-19-8</v>
      </c>
      <c r="F478" t="s">
        <v>41</v>
      </c>
      <c r="G478" t="s">
        <v>42</v>
      </c>
      <c r="H478" t="s">
        <v>43</v>
      </c>
      <c r="R478">
        <v>1</v>
      </c>
      <c r="S478">
        <v>0</v>
      </c>
      <c r="T478">
        <v>0</v>
      </c>
      <c r="U478">
        <v>0</v>
      </c>
      <c r="V478">
        <v>0</v>
      </c>
      <c r="W478">
        <v>1</v>
      </c>
      <c r="X478">
        <v>1</v>
      </c>
      <c r="Y478">
        <v>1</v>
      </c>
      <c r="Z478">
        <v>0</v>
      </c>
      <c r="AA478">
        <v>0</v>
      </c>
      <c r="AB478">
        <v>1</v>
      </c>
      <c r="AC478">
        <v>0</v>
      </c>
      <c r="AD478">
        <v>1</v>
      </c>
      <c r="AE478">
        <v>0</v>
      </c>
      <c r="AF478">
        <v>1</v>
      </c>
      <c r="AG478">
        <v>0</v>
      </c>
      <c r="AH478">
        <v>1</v>
      </c>
      <c r="AI478">
        <v>0</v>
      </c>
    </row>
    <row r="479" spans="1:37" x14ac:dyDescent="0.25">
      <c r="A479" t="str">
        <f>"475"</f>
        <v>475</v>
      </c>
      <c r="B479" t="str">
        <f t="shared" si="25"/>
        <v>201</v>
      </c>
      <c r="C479" t="str">
        <f t="shared" si="26"/>
        <v>19</v>
      </c>
      <c r="D479" t="str">
        <f>"3"</f>
        <v>3</v>
      </c>
      <c r="E479" t="str">
        <f>"201-19-3"</f>
        <v>201-19-3</v>
      </c>
      <c r="F479" t="s">
        <v>41</v>
      </c>
      <c r="G479" t="s">
        <v>44</v>
      </c>
      <c r="H479" t="s">
        <v>45</v>
      </c>
      <c r="I479">
        <v>0</v>
      </c>
      <c r="J479">
        <v>0</v>
      </c>
      <c r="K479">
        <v>1</v>
      </c>
      <c r="L479">
        <v>0</v>
      </c>
      <c r="M479">
        <v>1</v>
      </c>
      <c r="N479">
        <v>1</v>
      </c>
      <c r="O479">
        <v>1</v>
      </c>
      <c r="P479">
        <v>0</v>
      </c>
      <c r="Q479">
        <v>1</v>
      </c>
      <c r="AF479">
        <v>0</v>
      </c>
      <c r="AG479">
        <v>1</v>
      </c>
      <c r="AH479">
        <v>1</v>
      </c>
      <c r="AI479">
        <v>0</v>
      </c>
      <c r="AJ479">
        <v>1</v>
      </c>
      <c r="AK479">
        <v>0</v>
      </c>
    </row>
    <row r="480" spans="1:37" x14ac:dyDescent="0.25">
      <c r="A480" t="str">
        <f>"476"</f>
        <v>476</v>
      </c>
      <c r="B480" t="str">
        <f t="shared" si="25"/>
        <v>201</v>
      </c>
      <c r="C480" t="str">
        <f>"20"</f>
        <v>20</v>
      </c>
      <c r="D480" t="str">
        <f>"20"</f>
        <v>20</v>
      </c>
      <c r="E480" t="str">
        <f>"201-20-20"</f>
        <v>201-20-20</v>
      </c>
      <c r="F480" t="s">
        <v>41</v>
      </c>
      <c r="G480" t="s">
        <v>44</v>
      </c>
      <c r="H480" t="s">
        <v>45</v>
      </c>
      <c r="I480">
        <v>1</v>
      </c>
      <c r="J480">
        <v>1</v>
      </c>
      <c r="K480">
        <v>0</v>
      </c>
      <c r="L480">
        <v>0</v>
      </c>
      <c r="M480">
        <v>1</v>
      </c>
      <c r="N480">
        <v>0</v>
      </c>
      <c r="O480">
        <v>1</v>
      </c>
      <c r="P480">
        <v>0</v>
      </c>
      <c r="Q480">
        <v>1</v>
      </c>
      <c r="AF480">
        <v>1</v>
      </c>
      <c r="AG480">
        <v>0</v>
      </c>
      <c r="AH480">
        <v>0</v>
      </c>
      <c r="AI480">
        <v>1</v>
      </c>
      <c r="AJ480">
        <v>0</v>
      </c>
      <c r="AK480">
        <v>1</v>
      </c>
    </row>
    <row r="481" spans="1:37" x14ac:dyDescent="0.25">
      <c r="A481" t="str">
        <f>"477"</f>
        <v>477</v>
      </c>
      <c r="B481" t="str">
        <f t="shared" si="25"/>
        <v>201</v>
      </c>
      <c r="C481" t="str">
        <f t="shared" ref="C481:C504" si="27">"20"</f>
        <v>20</v>
      </c>
      <c r="D481" t="str">
        <f>"19"</f>
        <v>19</v>
      </c>
      <c r="E481" t="str">
        <f>"201-20-19"</f>
        <v>201-20-19</v>
      </c>
      <c r="F481" t="s">
        <v>41</v>
      </c>
      <c r="G481" t="s">
        <v>42</v>
      </c>
      <c r="H481" t="s">
        <v>43</v>
      </c>
      <c r="R481">
        <v>0</v>
      </c>
      <c r="S481">
        <v>0</v>
      </c>
      <c r="T481">
        <v>1</v>
      </c>
      <c r="U481">
        <v>0</v>
      </c>
      <c r="V481">
        <v>0</v>
      </c>
      <c r="W481">
        <v>1</v>
      </c>
      <c r="X481">
        <v>0</v>
      </c>
      <c r="Y481">
        <v>0</v>
      </c>
      <c r="Z481">
        <v>1</v>
      </c>
      <c r="AA481">
        <v>1</v>
      </c>
      <c r="AB481">
        <v>0</v>
      </c>
      <c r="AC481">
        <v>1</v>
      </c>
      <c r="AD481">
        <v>1</v>
      </c>
      <c r="AE481">
        <v>0</v>
      </c>
      <c r="AF481">
        <v>1</v>
      </c>
      <c r="AG481">
        <v>0</v>
      </c>
      <c r="AH481">
        <v>1</v>
      </c>
      <c r="AI481">
        <v>0</v>
      </c>
    </row>
    <row r="482" spans="1:37" x14ac:dyDescent="0.25">
      <c r="A482" t="str">
        <f>"478"</f>
        <v>478</v>
      </c>
      <c r="B482" t="str">
        <f t="shared" si="25"/>
        <v>201</v>
      </c>
      <c r="C482" t="str">
        <f t="shared" si="27"/>
        <v>20</v>
      </c>
      <c r="D482" t="str">
        <f>"12"</f>
        <v>12</v>
      </c>
      <c r="E482" t="str">
        <f>"201-20-12"</f>
        <v>201-20-12</v>
      </c>
      <c r="F482" t="s">
        <v>41</v>
      </c>
      <c r="G482" t="s">
        <v>42</v>
      </c>
      <c r="H482" t="s">
        <v>43</v>
      </c>
      <c r="R482">
        <v>1</v>
      </c>
      <c r="S482">
        <v>0</v>
      </c>
      <c r="T482">
        <v>0</v>
      </c>
      <c r="U482">
        <v>0</v>
      </c>
      <c r="V482">
        <v>0</v>
      </c>
      <c r="W482">
        <v>1</v>
      </c>
      <c r="X482">
        <v>0</v>
      </c>
      <c r="Y482">
        <v>1</v>
      </c>
      <c r="Z482">
        <v>1</v>
      </c>
      <c r="AA482">
        <v>0</v>
      </c>
      <c r="AB482">
        <v>0</v>
      </c>
      <c r="AC482">
        <v>1</v>
      </c>
      <c r="AD482">
        <v>1</v>
      </c>
      <c r="AE482">
        <v>0</v>
      </c>
      <c r="AF482">
        <v>0</v>
      </c>
      <c r="AG482">
        <v>1</v>
      </c>
      <c r="AH482">
        <v>0</v>
      </c>
      <c r="AI482">
        <v>1</v>
      </c>
    </row>
    <row r="483" spans="1:37" x14ac:dyDescent="0.25">
      <c r="A483" t="str">
        <f>"479"</f>
        <v>479</v>
      </c>
      <c r="B483" t="str">
        <f t="shared" si="25"/>
        <v>201</v>
      </c>
      <c r="C483" t="str">
        <f t="shared" si="27"/>
        <v>20</v>
      </c>
      <c r="D483" t="str">
        <f>"11"</f>
        <v>11</v>
      </c>
      <c r="E483" t="str">
        <f>"201-20-11"</f>
        <v>201-20-11</v>
      </c>
      <c r="F483" t="s">
        <v>41</v>
      </c>
      <c r="G483" t="s">
        <v>42</v>
      </c>
      <c r="H483" t="s">
        <v>43</v>
      </c>
      <c r="R483">
        <v>1</v>
      </c>
      <c r="S483">
        <v>0</v>
      </c>
      <c r="T483">
        <v>0</v>
      </c>
      <c r="U483">
        <v>0</v>
      </c>
      <c r="V483">
        <v>0</v>
      </c>
      <c r="W483">
        <v>1</v>
      </c>
      <c r="X483">
        <v>0</v>
      </c>
      <c r="Y483">
        <v>1</v>
      </c>
      <c r="Z483">
        <v>1</v>
      </c>
      <c r="AA483">
        <v>0</v>
      </c>
      <c r="AB483">
        <v>0</v>
      </c>
      <c r="AC483">
        <v>1</v>
      </c>
      <c r="AD483">
        <v>1</v>
      </c>
      <c r="AE483">
        <v>0</v>
      </c>
      <c r="AF483">
        <v>0</v>
      </c>
      <c r="AG483">
        <v>1</v>
      </c>
      <c r="AH483">
        <v>0</v>
      </c>
      <c r="AI483">
        <v>1</v>
      </c>
    </row>
    <row r="484" spans="1:37" x14ac:dyDescent="0.25">
      <c r="A484" t="str">
        <f>"480"</f>
        <v>480</v>
      </c>
      <c r="B484" t="str">
        <f t="shared" si="25"/>
        <v>201</v>
      </c>
      <c r="C484" t="str">
        <f t="shared" si="27"/>
        <v>20</v>
      </c>
      <c r="D484" t="str">
        <f>"8"</f>
        <v>8</v>
      </c>
      <c r="E484" t="str">
        <f>"201-20-8"</f>
        <v>201-20-8</v>
      </c>
      <c r="F484" t="s">
        <v>41</v>
      </c>
      <c r="G484" t="s">
        <v>42</v>
      </c>
      <c r="H484" t="s">
        <v>43</v>
      </c>
      <c r="R484">
        <v>1</v>
      </c>
      <c r="S484">
        <v>0</v>
      </c>
      <c r="T484">
        <v>0</v>
      </c>
      <c r="U484">
        <v>0</v>
      </c>
      <c r="V484">
        <v>0</v>
      </c>
      <c r="W484">
        <v>1</v>
      </c>
      <c r="X484">
        <v>0</v>
      </c>
      <c r="Y484">
        <v>0</v>
      </c>
      <c r="Z484">
        <v>1</v>
      </c>
      <c r="AA484">
        <v>1</v>
      </c>
      <c r="AB484">
        <v>1</v>
      </c>
      <c r="AC484">
        <v>0</v>
      </c>
      <c r="AD484">
        <v>1</v>
      </c>
      <c r="AE484">
        <v>0</v>
      </c>
      <c r="AF484">
        <v>1</v>
      </c>
      <c r="AG484">
        <v>0</v>
      </c>
      <c r="AH484">
        <v>1</v>
      </c>
      <c r="AI484">
        <v>0</v>
      </c>
    </row>
    <row r="485" spans="1:37" x14ac:dyDescent="0.25">
      <c r="A485" t="str">
        <f>"481"</f>
        <v>481</v>
      </c>
      <c r="B485" t="str">
        <f t="shared" si="25"/>
        <v>201</v>
      </c>
      <c r="C485" t="str">
        <f t="shared" si="27"/>
        <v>20</v>
      </c>
      <c r="D485" t="str">
        <f>"5"</f>
        <v>5</v>
      </c>
      <c r="E485" t="str">
        <f>"201-20-5"</f>
        <v>201-20-5</v>
      </c>
      <c r="F485" t="s">
        <v>41</v>
      </c>
      <c r="G485" t="s">
        <v>42</v>
      </c>
      <c r="H485" t="s">
        <v>43</v>
      </c>
      <c r="R485">
        <v>0</v>
      </c>
      <c r="S485">
        <v>1</v>
      </c>
      <c r="T485">
        <v>0</v>
      </c>
      <c r="U485">
        <v>1</v>
      </c>
      <c r="V485">
        <v>1</v>
      </c>
      <c r="W485">
        <v>0</v>
      </c>
      <c r="X485">
        <v>1</v>
      </c>
      <c r="Y485">
        <v>0</v>
      </c>
      <c r="Z485">
        <v>0</v>
      </c>
      <c r="AA485">
        <v>0</v>
      </c>
      <c r="AB485">
        <v>1</v>
      </c>
      <c r="AC485">
        <v>0</v>
      </c>
      <c r="AD485">
        <v>0</v>
      </c>
      <c r="AE485">
        <v>1</v>
      </c>
      <c r="AF485">
        <v>0</v>
      </c>
      <c r="AG485">
        <v>1</v>
      </c>
      <c r="AH485">
        <v>0</v>
      </c>
      <c r="AI485">
        <v>1</v>
      </c>
    </row>
    <row r="486" spans="1:37" x14ac:dyDescent="0.25">
      <c r="A486" t="str">
        <f>"482"</f>
        <v>482</v>
      </c>
      <c r="B486" t="str">
        <f t="shared" si="25"/>
        <v>201</v>
      </c>
      <c r="C486" t="str">
        <f t="shared" si="27"/>
        <v>20</v>
      </c>
      <c r="D486" t="str">
        <f>"2"</f>
        <v>2</v>
      </c>
      <c r="E486" t="str">
        <f>"201-20-2"</f>
        <v>201-20-2</v>
      </c>
      <c r="F486" t="s">
        <v>41</v>
      </c>
      <c r="G486" t="s">
        <v>42</v>
      </c>
      <c r="H486" t="s">
        <v>43</v>
      </c>
      <c r="R486">
        <v>0</v>
      </c>
      <c r="S486">
        <v>1</v>
      </c>
      <c r="T486">
        <v>1</v>
      </c>
      <c r="U486">
        <v>0</v>
      </c>
      <c r="V486">
        <v>0</v>
      </c>
      <c r="W486">
        <v>0</v>
      </c>
      <c r="X486">
        <v>1</v>
      </c>
      <c r="Y486">
        <v>0</v>
      </c>
      <c r="Z486">
        <v>1</v>
      </c>
      <c r="AA486">
        <v>0</v>
      </c>
      <c r="AB486">
        <v>1</v>
      </c>
      <c r="AC486">
        <v>0</v>
      </c>
      <c r="AD486">
        <v>0</v>
      </c>
      <c r="AE486">
        <v>1</v>
      </c>
      <c r="AF486">
        <v>0</v>
      </c>
      <c r="AG486">
        <v>0</v>
      </c>
      <c r="AH486">
        <v>0</v>
      </c>
      <c r="AI486">
        <v>0</v>
      </c>
    </row>
    <row r="487" spans="1:37" x14ac:dyDescent="0.25">
      <c r="A487" t="str">
        <f>"483"</f>
        <v>483</v>
      </c>
      <c r="B487" t="str">
        <f t="shared" si="25"/>
        <v>201</v>
      </c>
      <c r="C487" t="str">
        <f t="shared" si="27"/>
        <v>20</v>
      </c>
      <c r="D487" t="str">
        <f>"22"</f>
        <v>22</v>
      </c>
      <c r="E487" t="str">
        <f>"201-20-22"</f>
        <v>201-20-22</v>
      </c>
      <c r="F487" t="s">
        <v>41</v>
      </c>
      <c r="G487" t="s">
        <v>44</v>
      </c>
      <c r="H487" t="s">
        <v>45</v>
      </c>
      <c r="I487">
        <v>0</v>
      </c>
      <c r="J487">
        <v>0</v>
      </c>
      <c r="K487">
        <v>1</v>
      </c>
      <c r="L487">
        <v>0</v>
      </c>
      <c r="M487">
        <v>1</v>
      </c>
      <c r="N487">
        <v>1</v>
      </c>
      <c r="O487">
        <v>1</v>
      </c>
      <c r="P487">
        <v>0</v>
      </c>
      <c r="Q487">
        <v>1</v>
      </c>
      <c r="AF487">
        <v>0</v>
      </c>
      <c r="AG487">
        <v>1</v>
      </c>
      <c r="AH487">
        <v>0</v>
      </c>
      <c r="AI487">
        <v>1</v>
      </c>
      <c r="AJ487">
        <v>1</v>
      </c>
      <c r="AK487">
        <v>0</v>
      </c>
    </row>
    <row r="488" spans="1:37" x14ac:dyDescent="0.25">
      <c r="A488" t="str">
        <f>"484"</f>
        <v>484</v>
      </c>
      <c r="B488" t="str">
        <f t="shared" si="25"/>
        <v>201</v>
      </c>
      <c r="C488" t="str">
        <f t="shared" si="27"/>
        <v>20</v>
      </c>
      <c r="D488" t="str">
        <f>"21"</f>
        <v>21</v>
      </c>
      <c r="E488" t="str">
        <f>"201-20-21"</f>
        <v>201-20-21</v>
      </c>
      <c r="F488" t="s">
        <v>41</v>
      </c>
      <c r="G488" t="s">
        <v>44</v>
      </c>
      <c r="H488" t="s">
        <v>45</v>
      </c>
      <c r="I488">
        <v>1</v>
      </c>
      <c r="J488">
        <v>0</v>
      </c>
      <c r="K488">
        <v>1</v>
      </c>
      <c r="L488">
        <v>1</v>
      </c>
      <c r="M488">
        <v>0</v>
      </c>
      <c r="N488">
        <v>1</v>
      </c>
      <c r="O488">
        <v>0</v>
      </c>
      <c r="P488">
        <v>0</v>
      </c>
      <c r="Q488">
        <v>1</v>
      </c>
      <c r="AF488">
        <v>1</v>
      </c>
      <c r="AG488">
        <v>0</v>
      </c>
      <c r="AH488">
        <v>1</v>
      </c>
      <c r="AI488">
        <v>0</v>
      </c>
      <c r="AJ488">
        <v>1</v>
      </c>
      <c r="AK488">
        <v>0</v>
      </c>
    </row>
    <row r="489" spans="1:37" x14ac:dyDescent="0.25">
      <c r="A489" t="str">
        <f>"485"</f>
        <v>485</v>
      </c>
      <c r="B489" t="str">
        <f t="shared" si="25"/>
        <v>201</v>
      </c>
      <c r="C489" t="str">
        <f t="shared" si="27"/>
        <v>20</v>
      </c>
      <c r="D489" t="str">
        <f>"14"</f>
        <v>14</v>
      </c>
      <c r="E489" t="str">
        <f>"201-20-14"</f>
        <v>201-20-14</v>
      </c>
      <c r="F489" t="s">
        <v>41</v>
      </c>
      <c r="G489" t="s">
        <v>42</v>
      </c>
      <c r="H489" t="s">
        <v>43</v>
      </c>
      <c r="R489">
        <v>1</v>
      </c>
      <c r="S489">
        <v>0</v>
      </c>
      <c r="T489">
        <v>0</v>
      </c>
      <c r="U489">
        <v>0</v>
      </c>
      <c r="V489">
        <v>0</v>
      </c>
      <c r="W489">
        <v>1</v>
      </c>
      <c r="X489">
        <v>0</v>
      </c>
      <c r="Y489">
        <v>1</v>
      </c>
      <c r="Z489">
        <v>1</v>
      </c>
      <c r="AA489">
        <v>0</v>
      </c>
      <c r="AB489">
        <v>1</v>
      </c>
      <c r="AC489">
        <v>0</v>
      </c>
      <c r="AD489">
        <v>1</v>
      </c>
      <c r="AE489">
        <v>0</v>
      </c>
      <c r="AF489">
        <v>1</v>
      </c>
      <c r="AG489">
        <v>0</v>
      </c>
      <c r="AH489">
        <v>1</v>
      </c>
      <c r="AI489">
        <v>0</v>
      </c>
    </row>
    <row r="490" spans="1:37" x14ac:dyDescent="0.25">
      <c r="A490" t="str">
        <f>"486"</f>
        <v>486</v>
      </c>
      <c r="B490" t="str">
        <f t="shared" si="25"/>
        <v>201</v>
      </c>
      <c r="C490" t="str">
        <f t="shared" si="27"/>
        <v>20</v>
      </c>
      <c r="D490" t="str">
        <f>"13"</f>
        <v>13</v>
      </c>
      <c r="E490" t="str">
        <f>"201-20-13"</f>
        <v>201-20-13</v>
      </c>
      <c r="F490" t="s">
        <v>41</v>
      </c>
      <c r="G490" t="s">
        <v>42</v>
      </c>
      <c r="H490" t="s">
        <v>43</v>
      </c>
      <c r="R490">
        <v>1</v>
      </c>
      <c r="S490">
        <v>0</v>
      </c>
      <c r="T490">
        <v>0</v>
      </c>
      <c r="U490">
        <v>0</v>
      </c>
      <c r="V490">
        <v>0</v>
      </c>
      <c r="W490">
        <v>1</v>
      </c>
      <c r="X490">
        <v>0</v>
      </c>
      <c r="Y490">
        <v>1</v>
      </c>
      <c r="Z490">
        <v>1</v>
      </c>
      <c r="AA490">
        <v>0</v>
      </c>
      <c r="AB490">
        <v>0</v>
      </c>
      <c r="AC490">
        <v>1</v>
      </c>
      <c r="AD490">
        <v>1</v>
      </c>
      <c r="AE490">
        <v>0</v>
      </c>
      <c r="AF490">
        <v>0</v>
      </c>
      <c r="AG490">
        <v>1</v>
      </c>
      <c r="AH490">
        <v>0</v>
      </c>
      <c r="AI490">
        <v>1</v>
      </c>
    </row>
    <row r="491" spans="1:37" x14ac:dyDescent="0.25">
      <c r="A491" t="str">
        <f>"487"</f>
        <v>487</v>
      </c>
      <c r="B491" t="str">
        <f t="shared" si="25"/>
        <v>201</v>
      </c>
      <c r="C491" t="str">
        <f t="shared" si="27"/>
        <v>20</v>
      </c>
      <c r="D491" t="str">
        <f>"9"</f>
        <v>9</v>
      </c>
      <c r="E491" t="str">
        <f>"201-20-9"</f>
        <v>201-20-9</v>
      </c>
      <c r="F491" t="s">
        <v>41</v>
      </c>
      <c r="G491" t="s">
        <v>42</v>
      </c>
      <c r="H491" t="s">
        <v>43</v>
      </c>
      <c r="R491">
        <v>0</v>
      </c>
      <c r="S491">
        <v>1</v>
      </c>
      <c r="T491">
        <v>1</v>
      </c>
      <c r="U491">
        <v>0</v>
      </c>
      <c r="V491">
        <v>1</v>
      </c>
      <c r="W491">
        <v>0</v>
      </c>
      <c r="X491">
        <v>1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1</v>
      </c>
      <c r="AF491">
        <v>0</v>
      </c>
      <c r="AG491">
        <v>1</v>
      </c>
      <c r="AH491">
        <v>0</v>
      </c>
      <c r="AI491">
        <v>1</v>
      </c>
    </row>
    <row r="492" spans="1:37" x14ac:dyDescent="0.25">
      <c r="A492" t="str">
        <f>"488"</f>
        <v>488</v>
      </c>
      <c r="B492" t="str">
        <f t="shared" si="25"/>
        <v>201</v>
      </c>
      <c r="C492" t="str">
        <f t="shared" si="27"/>
        <v>20</v>
      </c>
      <c r="D492" t="str">
        <f>"6"</f>
        <v>6</v>
      </c>
      <c r="E492" t="str">
        <f>"201-20-6"</f>
        <v>201-20-6</v>
      </c>
      <c r="F492" t="s">
        <v>41</v>
      </c>
      <c r="G492" t="s">
        <v>42</v>
      </c>
      <c r="H492" t="s">
        <v>43</v>
      </c>
      <c r="R492">
        <v>1</v>
      </c>
      <c r="S492">
        <v>0</v>
      </c>
      <c r="T492">
        <v>0</v>
      </c>
      <c r="U492">
        <v>1</v>
      </c>
      <c r="V492">
        <v>0</v>
      </c>
      <c r="W492">
        <v>1</v>
      </c>
      <c r="X492">
        <v>0</v>
      </c>
      <c r="Y492">
        <v>0</v>
      </c>
      <c r="Z492">
        <v>1</v>
      </c>
      <c r="AA492">
        <v>0</v>
      </c>
      <c r="AB492">
        <v>1</v>
      </c>
      <c r="AC492">
        <v>0</v>
      </c>
      <c r="AD492">
        <v>1</v>
      </c>
      <c r="AE492">
        <v>0</v>
      </c>
      <c r="AF492">
        <v>0</v>
      </c>
      <c r="AG492">
        <v>1</v>
      </c>
      <c r="AH492">
        <v>0</v>
      </c>
      <c r="AI492">
        <v>1</v>
      </c>
    </row>
    <row r="493" spans="1:37" x14ac:dyDescent="0.25">
      <c r="A493" t="str">
        <f>"489"</f>
        <v>489</v>
      </c>
      <c r="B493" t="str">
        <f t="shared" si="25"/>
        <v>201</v>
      </c>
      <c r="C493" t="str">
        <f t="shared" si="27"/>
        <v>20</v>
      </c>
      <c r="D493" t="str">
        <f>"3"</f>
        <v>3</v>
      </c>
      <c r="E493" t="str">
        <f>"201-20-3"</f>
        <v>201-20-3</v>
      </c>
      <c r="F493" t="s">
        <v>41</v>
      </c>
      <c r="G493" t="s">
        <v>42</v>
      </c>
      <c r="H493" t="s">
        <v>43</v>
      </c>
      <c r="R493">
        <v>1</v>
      </c>
      <c r="S493">
        <v>0</v>
      </c>
      <c r="T493">
        <v>0</v>
      </c>
      <c r="U493">
        <v>0</v>
      </c>
      <c r="V493">
        <v>0</v>
      </c>
      <c r="W493">
        <v>1</v>
      </c>
      <c r="X493">
        <v>0</v>
      </c>
      <c r="Y493">
        <v>1</v>
      </c>
      <c r="Z493">
        <v>1</v>
      </c>
      <c r="AA493">
        <v>0</v>
      </c>
      <c r="AB493">
        <v>1</v>
      </c>
      <c r="AC493">
        <v>0</v>
      </c>
      <c r="AD493">
        <v>1</v>
      </c>
      <c r="AE493">
        <v>0</v>
      </c>
      <c r="AF493">
        <v>1</v>
      </c>
      <c r="AG493">
        <v>0</v>
      </c>
      <c r="AH493">
        <v>1</v>
      </c>
      <c r="AI493">
        <v>0</v>
      </c>
    </row>
    <row r="494" spans="1:37" x14ac:dyDescent="0.25">
      <c r="A494" t="str">
        <f>"490"</f>
        <v>490</v>
      </c>
      <c r="B494" t="str">
        <f t="shared" si="25"/>
        <v>201</v>
      </c>
      <c r="C494" t="str">
        <f t="shared" si="27"/>
        <v>20</v>
      </c>
      <c r="D494" t="str">
        <f>"25"</f>
        <v>25</v>
      </c>
      <c r="E494" t="str">
        <f>"201-20-25"</f>
        <v>201-20-25</v>
      </c>
      <c r="F494" t="s">
        <v>41</v>
      </c>
      <c r="G494" t="s">
        <v>44</v>
      </c>
      <c r="H494" t="s">
        <v>45</v>
      </c>
      <c r="I494">
        <v>0</v>
      </c>
      <c r="J494">
        <v>0</v>
      </c>
      <c r="K494">
        <v>1</v>
      </c>
      <c r="L494">
        <v>0</v>
      </c>
      <c r="M494">
        <v>1</v>
      </c>
      <c r="N494">
        <v>1</v>
      </c>
      <c r="O494">
        <v>0</v>
      </c>
      <c r="P494">
        <v>1</v>
      </c>
      <c r="Q494">
        <v>1</v>
      </c>
      <c r="AF494">
        <v>0</v>
      </c>
      <c r="AG494">
        <v>1</v>
      </c>
      <c r="AH494">
        <v>0</v>
      </c>
      <c r="AI494">
        <v>1</v>
      </c>
      <c r="AJ494">
        <v>0</v>
      </c>
      <c r="AK494">
        <v>1</v>
      </c>
    </row>
    <row r="495" spans="1:37" x14ac:dyDescent="0.25">
      <c r="A495" t="str">
        <f>"491"</f>
        <v>491</v>
      </c>
      <c r="B495" t="str">
        <f t="shared" si="25"/>
        <v>201</v>
      </c>
      <c r="C495" t="str">
        <f t="shared" si="27"/>
        <v>20</v>
      </c>
      <c r="D495" t="str">
        <f>"17"</f>
        <v>17</v>
      </c>
      <c r="E495" t="str">
        <f>"201-20-17"</f>
        <v>201-20-17</v>
      </c>
      <c r="F495" t="s">
        <v>41</v>
      </c>
      <c r="G495" t="s">
        <v>42</v>
      </c>
      <c r="H495" t="s">
        <v>43</v>
      </c>
      <c r="R495">
        <v>0</v>
      </c>
      <c r="S495">
        <v>0</v>
      </c>
      <c r="T495">
        <v>1</v>
      </c>
      <c r="U495">
        <v>0</v>
      </c>
      <c r="V495">
        <v>0</v>
      </c>
      <c r="W495">
        <v>1</v>
      </c>
      <c r="X495">
        <v>1</v>
      </c>
      <c r="Y495">
        <v>1</v>
      </c>
      <c r="Z495">
        <v>0</v>
      </c>
      <c r="AA495">
        <v>0</v>
      </c>
      <c r="AB495">
        <v>0</v>
      </c>
      <c r="AC495">
        <v>1</v>
      </c>
      <c r="AD495">
        <v>0</v>
      </c>
      <c r="AE495">
        <v>1</v>
      </c>
      <c r="AF495">
        <v>0</v>
      </c>
      <c r="AG495">
        <v>1</v>
      </c>
      <c r="AH495">
        <v>1</v>
      </c>
      <c r="AI495">
        <v>0</v>
      </c>
    </row>
    <row r="496" spans="1:37" x14ac:dyDescent="0.25">
      <c r="A496" t="str">
        <f>"492"</f>
        <v>492</v>
      </c>
      <c r="B496" t="str">
        <f t="shared" si="25"/>
        <v>201</v>
      </c>
      <c r="C496" t="str">
        <f t="shared" si="27"/>
        <v>20</v>
      </c>
      <c r="D496" t="str">
        <f>"16"</f>
        <v>16</v>
      </c>
      <c r="E496" t="str">
        <f>"201-20-16"</f>
        <v>201-20-16</v>
      </c>
      <c r="F496" t="s">
        <v>41</v>
      </c>
      <c r="G496" t="s">
        <v>44</v>
      </c>
      <c r="H496" t="s">
        <v>45</v>
      </c>
      <c r="I496">
        <v>0</v>
      </c>
      <c r="J496">
        <v>1</v>
      </c>
      <c r="K496">
        <v>0</v>
      </c>
      <c r="L496">
        <v>0</v>
      </c>
      <c r="M496">
        <v>1</v>
      </c>
      <c r="N496">
        <v>1</v>
      </c>
      <c r="O496">
        <v>1</v>
      </c>
      <c r="P496">
        <v>0</v>
      </c>
      <c r="Q496">
        <v>1</v>
      </c>
      <c r="AF496">
        <v>0</v>
      </c>
      <c r="AG496">
        <v>1</v>
      </c>
      <c r="AH496">
        <v>0</v>
      </c>
      <c r="AI496">
        <v>1</v>
      </c>
      <c r="AJ496">
        <v>0</v>
      </c>
      <c r="AK496">
        <v>0</v>
      </c>
    </row>
    <row r="497" spans="1:37" x14ac:dyDescent="0.25">
      <c r="A497" t="str">
        <f>"493"</f>
        <v>493</v>
      </c>
      <c r="B497" t="str">
        <f t="shared" si="25"/>
        <v>201</v>
      </c>
      <c r="C497" t="str">
        <f t="shared" si="27"/>
        <v>20</v>
      </c>
      <c r="D497" t="str">
        <f>"10"</f>
        <v>10</v>
      </c>
      <c r="E497" t="str">
        <f>"201-20-10"</f>
        <v>201-20-10</v>
      </c>
      <c r="F497" t="s">
        <v>41</v>
      </c>
      <c r="G497" t="s">
        <v>42</v>
      </c>
      <c r="H497" t="s">
        <v>43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1</v>
      </c>
      <c r="AH497">
        <v>0</v>
      </c>
      <c r="AI497">
        <v>1</v>
      </c>
    </row>
    <row r="498" spans="1:37" x14ac:dyDescent="0.25">
      <c r="A498" t="str">
        <f>"494"</f>
        <v>494</v>
      </c>
      <c r="B498" t="str">
        <f t="shared" si="25"/>
        <v>201</v>
      </c>
      <c r="C498" t="str">
        <f t="shared" si="27"/>
        <v>20</v>
      </c>
      <c r="D498" t="str">
        <f>"7"</f>
        <v>7</v>
      </c>
      <c r="E498" t="str">
        <f>"201-20-7"</f>
        <v>201-20-7</v>
      </c>
      <c r="F498" t="s">
        <v>41</v>
      </c>
      <c r="G498" t="s">
        <v>44</v>
      </c>
      <c r="H498" t="s">
        <v>45</v>
      </c>
      <c r="I498">
        <v>0</v>
      </c>
      <c r="J498">
        <v>1</v>
      </c>
      <c r="K498">
        <v>1</v>
      </c>
      <c r="L498">
        <v>1</v>
      </c>
      <c r="M498">
        <v>1</v>
      </c>
      <c r="N498">
        <v>0</v>
      </c>
      <c r="O498">
        <v>1</v>
      </c>
      <c r="P498">
        <v>0</v>
      </c>
      <c r="Q498">
        <v>0</v>
      </c>
      <c r="AF498">
        <v>0</v>
      </c>
      <c r="AG498">
        <v>1</v>
      </c>
      <c r="AH498">
        <v>0</v>
      </c>
      <c r="AI498">
        <v>1</v>
      </c>
      <c r="AJ498">
        <v>1</v>
      </c>
      <c r="AK498">
        <v>0</v>
      </c>
    </row>
    <row r="499" spans="1:37" x14ac:dyDescent="0.25">
      <c r="A499" t="str">
        <f>"495"</f>
        <v>495</v>
      </c>
      <c r="B499" t="str">
        <f t="shared" si="25"/>
        <v>201</v>
      </c>
      <c r="C499" t="str">
        <f t="shared" si="27"/>
        <v>20</v>
      </c>
      <c r="D499" t="str">
        <f>"4"</f>
        <v>4</v>
      </c>
      <c r="E499" t="str">
        <f>"201-20-4"</f>
        <v>201-20-4</v>
      </c>
      <c r="F499" t="s">
        <v>41</v>
      </c>
      <c r="G499" t="s">
        <v>42</v>
      </c>
      <c r="H499" t="s">
        <v>43</v>
      </c>
      <c r="R499">
        <v>1</v>
      </c>
      <c r="S499">
        <v>0</v>
      </c>
      <c r="T499">
        <v>0</v>
      </c>
      <c r="U499">
        <v>0</v>
      </c>
      <c r="V499">
        <v>0</v>
      </c>
      <c r="W499">
        <v>1</v>
      </c>
      <c r="X499">
        <v>0</v>
      </c>
      <c r="Y499">
        <v>1</v>
      </c>
      <c r="Z499">
        <v>1</v>
      </c>
      <c r="AA499">
        <v>0</v>
      </c>
      <c r="AB499">
        <v>0</v>
      </c>
      <c r="AC499">
        <v>1</v>
      </c>
      <c r="AD499">
        <v>1</v>
      </c>
      <c r="AE499">
        <v>0</v>
      </c>
      <c r="AF499">
        <v>1</v>
      </c>
      <c r="AG499">
        <v>0</v>
      </c>
      <c r="AH499">
        <v>1</v>
      </c>
      <c r="AI499">
        <v>0</v>
      </c>
    </row>
    <row r="500" spans="1:37" x14ac:dyDescent="0.25">
      <c r="A500" t="str">
        <f>"496"</f>
        <v>496</v>
      </c>
      <c r="B500" t="str">
        <f t="shared" si="25"/>
        <v>201</v>
      </c>
      <c r="C500" t="str">
        <f t="shared" si="27"/>
        <v>20</v>
      </c>
      <c r="D500" t="str">
        <f>"24"</f>
        <v>24</v>
      </c>
      <c r="E500" t="str">
        <f>"201-20-24"</f>
        <v>201-20-24</v>
      </c>
      <c r="F500" t="s">
        <v>41</v>
      </c>
      <c r="G500" t="s">
        <v>44</v>
      </c>
      <c r="H500" t="s">
        <v>45</v>
      </c>
      <c r="I500">
        <v>0</v>
      </c>
      <c r="J500">
        <v>1</v>
      </c>
      <c r="K500">
        <v>1</v>
      </c>
      <c r="L500">
        <v>0</v>
      </c>
      <c r="M500">
        <v>1</v>
      </c>
      <c r="N500">
        <v>1</v>
      </c>
      <c r="O500">
        <v>0</v>
      </c>
      <c r="P500">
        <v>0</v>
      </c>
      <c r="Q500">
        <v>1</v>
      </c>
      <c r="AF500">
        <v>0</v>
      </c>
      <c r="AG500">
        <v>1</v>
      </c>
      <c r="AH500">
        <v>0</v>
      </c>
      <c r="AI500">
        <v>1</v>
      </c>
      <c r="AJ500">
        <v>0</v>
      </c>
      <c r="AK500">
        <v>1</v>
      </c>
    </row>
    <row r="501" spans="1:37" x14ac:dyDescent="0.25">
      <c r="A501" t="str">
        <f>"497"</f>
        <v>497</v>
      </c>
      <c r="B501" t="str">
        <f t="shared" si="25"/>
        <v>201</v>
      </c>
      <c r="C501" t="str">
        <f t="shared" si="27"/>
        <v>20</v>
      </c>
      <c r="D501" t="str">
        <f>"23"</f>
        <v>23</v>
      </c>
      <c r="E501" t="str">
        <f>"201-20-23"</f>
        <v>201-20-23</v>
      </c>
      <c r="F501" t="s">
        <v>41</v>
      </c>
      <c r="G501" t="s">
        <v>44</v>
      </c>
      <c r="H501" t="s">
        <v>45</v>
      </c>
      <c r="I501">
        <v>0</v>
      </c>
      <c r="J501">
        <v>0</v>
      </c>
      <c r="K501">
        <v>1</v>
      </c>
      <c r="L501">
        <v>0</v>
      </c>
      <c r="M501">
        <v>1</v>
      </c>
      <c r="N501">
        <v>1</v>
      </c>
      <c r="O501">
        <v>1</v>
      </c>
      <c r="P501">
        <v>0</v>
      </c>
      <c r="Q501">
        <v>1</v>
      </c>
      <c r="AF501">
        <v>0</v>
      </c>
      <c r="AG501">
        <v>1</v>
      </c>
      <c r="AH501">
        <v>0</v>
      </c>
      <c r="AI501">
        <v>1</v>
      </c>
      <c r="AJ501">
        <v>1</v>
      </c>
      <c r="AK501">
        <v>0</v>
      </c>
    </row>
    <row r="502" spans="1:37" x14ac:dyDescent="0.25">
      <c r="A502" t="str">
        <f>"498"</f>
        <v>498</v>
      </c>
      <c r="B502" t="str">
        <f t="shared" si="25"/>
        <v>201</v>
      </c>
      <c r="C502" t="str">
        <f t="shared" si="27"/>
        <v>20</v>
      </c>
      <c r="D502" t="str">
        <f>"18"</f>
        <v>18</v>
      </c>
      <c r="E502" t="str">
        <f>"201-20-18"</f>
        <v>201-20-18</v>
      </c>
      <c r="F502" t="s">
        <v>41</v>
      </c>
      <c r="G502" t="s">
        <v>44</v>
      </c>
      <c r="H502" t="s">
        <v>45</v>
      </c>
      <c r="I502">
        <v>1</v>
      </c>
      <c r="J502">
        <v>0</v>
      </c>
      <c r="K502">
        <v>0</v>
      </c>
      <c r="L502">
        <v>1</v>
      </c>
      <c r="M502">
        <v>1</v>
      </c>
      <c r="N502">
        <v>1</v>
      </c>
      <c r="O502">
        <v>0</v>
      </c>
      <c r="P502">
        <v>1</v>
      </c>
      <c r="Q502">
        <v>0</v>
      </c>
      <c r="AF502">
        <v>1</v>
      </c>
      <c r="AG502">
        <v>0</v>
      </c>
      <c r="AH502">
        <v>1</v>
      </c>
      <c r="AI502">
        <v>0</v>
      </c>
      <c r="AJ502">
        <v>1</v>
      </c>
      <c r="AK502">
        <v>0</v>
      </c>
    </row>
    <row r="503" spans="1:37" x14ac:dyDescent="0.25">
      <c r="A503" t="str">
        <f>"499"</f>
        <v>499</v>
      </c>
      <c r="B503" t="str">
        <f t="shared" si="25"/>
        <v>201</v>
      </c>
      <c r="C503" t="str">
        <f t="shared" si="27"/>
        <v>20</v>
      </c>
      <c r="D503" t="str">
        <f>"15"</f>
        <v>15</v>
      </c>
      <c r="E503" t="str">
        <f>"201-20-15"</f>
        <v>201-20-15</v>
      </c>
      <c r="F503" t="s">
        <v>41</v>
      </c>
      <c r="G503" t="s">
        <v>42</v>
      </c>
      <c r="H503" t="s">
        <v>43</v>
      </c>
      <c r="R503">
        <v>0</v>
      </c>
      <c r="S503">
        <v>1</v>
      </c>
      <c r="T503">
        <v>1</v>
      </c>
      <c r="U503">
        <v>0</v>
      </c>
      <c r="V503">
        <v>1</v>
      </c>
      <c r="W503">
        <v>0</v>
      </c>
      <c r="X503">
        <v>1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1</v>
      </c>
      <c r="AF503">
        <v>0</v>
      </c>
      <c r="AG503">
        <v>1</v>
      </c>
      <c r="AH503">
        <v>0</v>
      </c>
      <c r="AI503">
        <v>1</v>
      </c>
    </row>
    <row r="504" spans="1:37" x14ac:dyDescent="0.25">
      <c r="A504" t="str">
        <f>"500"</f>
        <v>500</v>
      </c>
      <c r="B504" t="str">
        <f t="shared" si="25"/>
        <v>201</v>
      </c>
      <c r="C504" t="str">
        <f t="shared" si="27"/>
        <v>20</v>
      </c>
      <c r="D504" t="str">
        <f>"1"</f>
        <v>1</v>
      </c>
      <c r="E504" t="str">
        <f>"201-20-1"</f>
        <v>201-20-1</v>
      </c>
      <c r="F504" t="s">
        <v>41</v>
      </c>
      <c r="G504" t="s">
        <v>42</v>
      </c>
      <c r="H504" t="s">
        <v>43</v>
      </c>
      <c r="R504">
        <v>0</v>
      </c>
      <c r="S504">
        <v>0</v>
      </c>
      <c r="T504">
        <v>1</v>
      </c>
      <c r="U504">
        <v>0</v>
      </c>
      <c r="V504">
        <v>1</v>
      </c>
      <c r="W504">
        <v>1</v>
      </c>
      <c r="X504">
        <v>0</v>
      </c>
      <c r="Y504">
        <v>0</v>
      </c>
      <c r="Z504">
        <v>1</v>
      </c>
      <c r="AA504">
        <v>0</v>
      </c>
      <c r="AB504">
        <v>0</v>
      </c>
      <c r="AC504">
        <v>1</v>
      </c>
      <c r="AD504">
        <v>1</v>
      </c>
      <c r="AE504">
        <v>0</v>
      </c>
      <c r="AF504">
        <v>1</v>
      </c>
      <c r="AG504">
        <v>0</v>
      </c>
      <c r="AH504">
        <v>1</v>
      </c>
      <c r="AI504">
        <v>0</v>
      </c>
    </row>
    <row r="505" spans="1:37" x14ac:dyDescent="0.25">
      <c r="A505" t="str">
        <f>"501"</f>
        <v>501</v>
      </c>
      <c r="B505" t="str">
        <f t="shared" si="25"/>
        <v>201</v>
      </c>
      <c r="C505" t="str">
        <f t="shared" ref="C505:C529" si="28">"21"</f>
        <v>21</v>
      </c>
      <c r="D505" t="str">
        <f>"24"</f>
        <v>24</v>
      </c>
      <c r="E505" t="str">
        <f>"201-21-24"</f>
        <v>201-21-24</v>
      </c>
      <c r="F505" t="s">
        <v>41</v>
      </c>
      <c r="G505" t="s">
        <v>42</v>
      </c>
      <c r="H505" t="s">
        <v>43</v>
      </c>
      <c r="R505">
        <v>1</v>
      </c>
      <c r="S505">
        <v>0</v>
      </c>
      <c r="T505">
        <v>0</v>
      </c>
      <c r="U505">
        <v>0</v>
      </c>
      <c r="V505">
        <v>0</v>
      </c>
      <c r="W505">
        <v>1</v>
      </c>
      <c r="X505">
        <v>0</v>
      </c>
      <c r="Y505">
        <v>1</v>
      </c>
      <c r="Z505">
        <v>1</v>
      </c>
      <c r="AA505">
        <v>0</v>
      </c>
      <c r="AB505">
        <v>1</v>
      </c>
      <c r="AC505">
        <v>0</v>
      </c>
      <c r="AD505">
        <v>1</v>
      </c>
      <c r="AE505">
        <v>0</v>
      </c>
      <c r="AF505">
        <v>0</v>
      </c>
      <c r="AG505">
        <v>1</v>
      </c>
      <c r="AH505">
        <v>1</v>
      </c>
      <c r="AI505">
        <v>0</v>
      </c>
    </row>
    <row r="506" spans="1:37" x14ac:dyDescent="0.25">
      <c r="A506" t="str">
        <f>"502"</f>
        <v>502</v>
      </c>
      <c r="B506" t="str">
        <f t="shared" si="25"/>
        <v>201</v>
      </c>
      <c r="C506" t="str">
        <f t="shared" si="28"/>
        <v>21</v>
      </c>
      <c r="D506" t="str">
        <f>"23"</f>
        <v>23</v>
      </c>
      <c r="E506" t="str">
        <f>"201-21-23"</f>
        <v>201-21-23</v>
      </c>
      <c r="F506" t="s">
        <v>41</v>
      </c>
      <c r="G506" t="s">
        <v>42</v>
      </c>
      <c r="H506" t="s">
        <v>43</v>
      </c>
      <c r="R506">
        <v>0</v>
      </c>
      <c r="S506">
        <v>0</v>
      </c>
      <c r="T506">
        <v>1</v>
      </c>
      <c r="U506">
        <v>0</v>
      </c>
      <c r="V506">
        <v>0</v>
      </c>
      <c r="W506">
        <v>1</v>
      </c>
      <c r="X506">
        <v>0</v>
      </c>
      <c r="Y506">
        <v>1</v>
      </c>
      <c r="Z506">
        <v>1</v>
      </c>
      <c r="AA506">
        <v>0</v>
      </c>
      <c r="AB506">
        <v>1</v>
      </c>
      <c r="AC506">
        <v>1</v>
      </c>
      <c r="AD506">
        <v>0</v>
      </c>
      <c r="AE506">
        <v>0</v>
      </c>
      <c r="AF506">
        <v>1</v>
      </c>
      <c r="AG506">
        <v>0</v>
      </c>
      <c r="AH506">
        <v>1</v>
      </c>
      <c r="AI506">
        <v>0</v>
      </c>
    </row>
    <row r="507" spans="1:37" x14ac:dyDescent="0.25">
      <c r="A507" t="str">
        <f>"503"</f>
        <v>503</v>
      </c>
      <c r="B507" t="str">
        <f t="shared" si="25"/>
        <v>201</v>
      </c>
      <c r="C507" t="str">
        <f t="shared" si="28"/>
        <v>21</v>
      </c>
      <c r="D507" t="str">
        <f>"16"</f>
        <v>16</v>
      </c>
      <c r="E507" t="str">
        <f>"201-21-16"</f>
        <v>201-21-16</v>
      </c>
      <c r="F507" t="s">
        <v>41</v>
      </c>
      <c r="G507" t="s">
        <v>42</v>
      </c>
      <c r="H507" t="s">
        <v>43</v>
      </c>
      <c r="R507">
        <v>0</v>
      </c>
      <c r="S507">
        <v>0</v>
      </c>
      <c r="T507">
        <v>1</v>
      </c>
      <c r="U507">
        <v>0</v>
      </c>
      <c r="V507">
        <v>0</v>
      </c>
      <c r="W507">
        <v>1</v>
      </c>
      <c r="X507">
        <v>1</v>
      </c>
      <c r="Y507">
        <v>0</v>
      </c>
      <c r="Z507">
        <v>1</v>
      </c>
      <c r="AA507">
        <v>0</v>
      </c>
      <c r="AB507">
        <v>1</v>
      </c>
      <c r="AC507">
        <v>0</v>
      </c>
      <c r="AD507">
        <v>0</v>
      </c>
      <c r="AE507">
        <v>1</v>
      </c>
      <c r="AF507">
        <v>0</v>
      </c>
      <c r="AG507">
        <v>1</v>
      </c>
      <c r="AH507">
        <v>0</v>
      </c>
      <c r="AI507">
        <v>1</v>
      </c>
    </row>
    <row r="508" spans="1:37" x14ac:dyDescent="0.25">
      <c r="A508" t="str">
        <f>"504"</f>
        <v>504</v>
      </c>
      <c r="B508" t="str">
        <f t="shared" si="25"/>
        <v>201</v>
      </c>
      <c r="C508" t="str">
        <f t="shared" si="28"/>
        <v>21</v>
      </c>
      <c r="D508" t="str">
        <f>"15"</f>
        <v>15</v>
      </c>
      <c r="E508" t="str">
        <f>"201-21-15"</f>
        <v>201-21-15</v>
      </c>
      <c r="F508" t="s">
        <v>41</v>
      </c>
      <c r="G508" t="s">
        <v>42</v>
      </c>
      <c r="H508" t="s">
        <v>43</v>
      </c>
      <c r="R508">
        <v>1</v>
      </c>
      <c r="S508">
        <v>1</v>
      </c>
      <c r="T508">
        <v>0</v>
      </c>
      <c r="U508">
        <v>0</v>
      </c>
      <c r="V508">
        <v>0</v>
      </c>
      <c r="W508">
        <v>1</v>
      </c>
      <c r="X508">
        <v>0</v>
      </c>
      <c r="Y508">
        <v>0</v>
      </c>
      <c r="Z508">
        <v>0</v>
      </c>
      <c r="AA508">
        <v>1</v>
      </c>
      <c r="AB508">
        <v>1</v>
      </c>
      <c r="AC508">
        <v>1</v>
      </c>
      <c r="AD508">
        <v>0</v>
      </c>
      <c r="AE508">
        <v>0</v>
      </c>
      <c r="AF508">
        <v>0</v>
      </c>
      <c r="AG508">
        <v>1</v>
      </c>
      <c r="AH508">
        <v>1</v>
      </c>
      <c r="AI508">
        <v>0</v>
      </c>
    </row>
    <row r="509" spans="1:37" x14ac:dyDescent="0.25">
      <c r="A509" t="str">
        <f>"505"</f>
        <v>505</v>
      </c>
      <c r="B509" t="str">
        <f t="shared" si="25"/>
        <v>201</v>
      </c>
      <c r="C509" t="str">
        <f t="shared" si="28"/>
        <v>21</v>
      </c>
      <c r="D509" t="str">
        <f>"10"</f>
        <v>10</v>
      </c>
      <c r="E509" t="str">
        <f>"201-21-10"</f>
        <v>201-21-10</v>
      </c>
      <c r="F509" t="s">
        <v>41</v>
      </c>
      <c r="G509" t="s">
        <v>42</v>
      </c>
      <c r="H509" t="s">
        <v>43</v>
      </c>
      <c r="R509">
        <v>0</v>
      </c>
      <c r="S509">
        <v>0</v>
      </c>
      <c r="T509">
        <v>1</v>
      </c>
      <c r="U509">
        <v>0</v>
      </c>
      <c r="V509">
        <v>0</v>
      </c>
      <c r="W509">
        <v>1</v>
      </c>
      <c r="X509">
        <v>0</v>
      </c>
      <c r="Y509">
        <v>1</v>
      </c>
      <c r="Z509">
        <v>1</v>
      </c>
      <c r="AA509">
        <v>0</v>
      </c>
      <c r="AB509">
        <v>1</v>
      </c>
      <c r="AC509">
        <v>1</v>
      </c>
      <c r="AD509">
        <v>0</v>
      </c>
      <c r="AE509">
        <v>0</v>
      </c>
      <c r="AF509">
        <v>0</v>
      </c>
      <c r="AG509">
        <v>1</v>
      </c>
      <c r="AH509">
        <v>0</v>
      </c>
      <c r="AI509">
        <v>1</v>
      </c>
    </row>
    <row r="510" spans="1:37" x14ac:dyDescent="0.25">
      <c r="A510" t="str">
        <f>"506"</f>
        <v>506</v>
      </c>
      <c r="B510" t="str">
        <f t="shared" si="25"/>
        <v>201</v>
      </c>
      <c r="C510" t="str">
        <f t="shared" si="28"/>
        <v>21</v>
      </c>
      <c r="D510" t="str">
        <f>"5"</f>
        <v>5</v>
      </c>
      <c r="E510" t="str">
        <f>"201-21-5"</f>
        <v>201-21-5</v>
      </c>
      <c r="F510" t="s">
        <v>41</v>
      </c>
      <c r="G510" t="s">
        <v>42</v>
      </c>
      <c r="H510" t="s">
        <v>43</v>
      </c>
      <c r="R510">
        <v>1</v>
      </c>
      <c r="S510">
        <v>0</v>
      </c>
      <c r="T510">
        <v>0</v>
      </c>
      <c r="U510">
        <v>0</v>
      </c>
      <c r="V510">
        <v>0</v>
      </c>
      <c r="W510">
        <v>1</v>
      </c>
      <c r="X510">
        <v>0</v>
      </c>
      <c r="Y510">
        <v>1</v>
      </c>
      <c r="Z510">
        <v>1</v>
      </c>
      <c r="AA510">
        <v>0</v>
      </c>
      <c r="AB510">
        <v>1</v>
      </c>
      <c r="AC510">
        <v>1</v>
      </c>
      <c r="AD510">
        <v>0</v>
      </c>
      <c r="AE510">
        <v>0</v>
      </c>
      <c r="AF510">
        <v>0</v>
      </c>
      <c r="AG510">
        <v>1</v>
      </c>
      <c r="AH510">
        <v>0</v>
      </c>
      <c r="AI510">
        <v>1</v>
      </c>
    </row>
    <row r="511" spans="1:37" x14ac:dyDescent="0.25">
      <c r="A511" t="str">
        <f>"507"</f>
        <v>507</v>
      </c>
      <c r="B511" t="str">
        <f t="shared" si="25"/>
        <v>201</v>
      </c>
      <c r="C511" t="str">
        <f t="shared" si="28"/>
        <v>21</v>
      </c>
      <c r="D511" t="str">
        <f>"3"</f>
        <v>3</v>
      </c>
      <c r="E511" t="str">
        <f>"201-21-3"</f>
        <v>201-21-3</v>
      </c>
      <c r="F511" t="s">
        <v>41</v>
      </c>
      <c r="G511" t="s">
        <v>42</v>
      </c>
      <c r="H511" t="s">
        <v>43</v>
      </c>
      <c r="R511">
        <v>0</v>
      </c>
      <c r="S511">
        <v>0</v>
      </c>
      <c r="T511">
        <v>1</v>
      </c>
      <c r="U511">
        <v>0</v>
      </c>
      <c r="V511">
        <v>0</v>
      </c>
      <c r="W511">
        <v>1</v>
      </c>
      <c r="X511">
        <v>0</v>
      </c>
      <c r="Y511">
        <v>1</v>
      </c>
      <c r="Z511">
        <v>1</v>
      </c>
      <c r="AA511">
        <v>0</v>
      </c>
      <c r="AB511">
        <v>1</v>
      </c>
      <c r="AC511">
        <v>1</v>
      </c>
      <c r="AD511">
        <v>0</v>
      </c>
      <c r="AE511">
        <v>0</v>
      </c>
      <c r="AF511">
        <v>0</v>
      </c>
      <c r="AG511">
        <v>1</v>
      </c>
      <c r="AH511">
        <v>0</v>
      </c>
      <c r="AI511">
        <v>1</v>
      </c>
    </row>
    <row r="512" spans="1:37" x14ac:dyDescent="0.25">
      <c r="A512" t="str">
        <f>"508"</f>
        <v>508</v>
      </c>
      <c r="B512" t="str">
        <f t="shared" si="25"/>
        <v>201</v>
      </c>
      <c r="C512" t="str">
        <f t="shared" si="28"/>
        <v>21</v>
      </c>
      <c r="D512" t="str">
        <f>"22"</f>
        <v>22</v>
      </c>
      <c r="E512" t="str">
        <f>"201-21-22"</f>
        <v>201-21-22</v>
      </c>
      <c r="F512" t="s">
        <v>41</v>
      </c>
      <c r="G512" t="s">
        <v>42</v>
      </c>
      <c r="H512" t="s">
        <v>43</v>
      </c>
      <c r="R512">
        <v>0</v>
      </c>
      <c r="S512">
        <v>0</v>
      </c>
      <c r="T512">
        <v>1</v>
      </c>
      <c r="U512">
        <v>0</v>
      </c>
      <c r="V512">
        <v>0</v>
      </c>
      <c r="W512">
        <v>1</v>
      </c>
      <c r="X512">
        <v>0</v>
      </c>
      <c r="Y512">
        <v>1</v>
      </c>
      <c r="Z512">
        <v>1</v>
      </c>
      <c r="AA512">
        <v>0</v>
      </c>
      <c r="AB512">
        <v>1</v>
      </c>
      <c r="AC512">
        <v>1</v>
      </c>
      <c r="AD512">
        <v>0</v>
      </c>
      <c r="AE512">
        <v>0</v>
      </c>
      <c r="AF512">
        <v>1</v>
      </c>
      <c r="AG512">
        <v>0</v>
      </c>
      <c r="AH512">
        <v>1</v>
      </c>
      <c r="AI512">
        <v>0</v>
      </c>
    </row>
    <row r="513" spans="1:35" x14ac:dyDescent="0.25">
      <c r="A513" t="str">
        <f>"509"</f>
        <v>509</v>
      </c>
      <c r="B513" t="str">
        <f t="shared" si="25"/>
        <v>201</v>
      </c>
      <c r="C513" t="str">
        <f t="shared" si="28"/>
        <v>21</v>
      </c>
      <c r="D513" t="str">
        <f>"21"</f>
        <v>21</v>
      </c>
      <c r="E513" t="str">
        <f>"201-21-21"</f>
        <v>201-21-21</v>
      </c>
      <c r="F513" t="s">
        <v>41</v>
      </c>
      <c r="G513" t="s">
        <v>42</v>
      </c>
      <c r="H513" t="s">
        <v>43</v>
      </c>
      <c r="R513">
        <v>0</v>
      </c>
      <c r="S513">
        <v>1</v>
      </c>
      <c r="T513">
        <v>0</v>
      </c>
      <c r="U513">
        <v>1</v>
      </c>
      <c r="V513">
        <v>1</v>
      </c>
      <c r="W513">
        <v>0</v>
      </c>
      <c r="X513">
        <v>1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1</v>
      </c>
      <c r="AF513">
        <v>0</v>
      </c>
      <c r="AG513">
        <v>1</v>
      </c>
      <c r="AH513">
        <v>0</v>
      </c>
      <c r="AI513">
        <v>1</v>
      </c>
    </row>
    <row r="514" spans="1:35" x14ac:dyDescent="0.25">
      <c r="A514" t="str">
        <f>"510"</f>
        <v>510</v>
      </c>
      <c r="B514" t="str">
        <f t="shared" si="25"/>
        <v>201</v>
      </c>
      <c r="C514" t="str">
        <f t="shared" si="28"/>
        <v>21</v>
      </c>
      <c r="D514" t="str">
        <f>"14"</f>
        <v>14</v>
      </c>
      <c r="E514" t="str">
        <f>"201-21-14"</f>
        <v>201-21-14</v>
      </c>
      <c r="F514" t="s">
        <v>41</v>
      </c>
      <c r="G514" t="s">
        <v>42</v>
      </c>
      <c r="H514" t="s">
        <v>43</v>
      </c>
      <c r="R514">
        <v>0</v>
      </c>
      <c r="S514">
        <v>0</v>
      </c>
      <c r="T514">
        <v>0</v>
      </c>
      <c r="U514">
        <v>1</v>
      </c>
      <c r="V514">
        <v>0</v>
      </c>
      <c r="W514">
        <v>1</v>
      </c>
      <c r="X514">
        <v>0</v>
      </c>
      <c r="Y514">
        <v>1</v>
      </c>
      <c r="Z514">
        <v>1</v>
      </c>
      <c r="AA514">
        <v>0</v>
      </c>
      <c r="AB514">
        <v>1</v>
      </c>
      <c r="AC514">
        <v>0</v>
      </c>
      <c r="AD514">
        <v>1</v>
      </c>
      <c r="AE514">
        <v>0</v>
      </c>
      <c r="AF514">
        <v>0</v>
      </c>
      <c r="AG514">
        <v>1</v>
      </c>
      <c r="AH514">
        <v>0</v>
      </c>
      <c r="AI514">
        <v>1</v>
      </c>
    </row>
    <row r="515" spans="1:35" x14ac:dyDescent="0.25">
      <c r="A515" t="str">
        <f>"511"</f>
        <v>511</v>
      </c>
      <c r="B515" t="str">
        <f t="shared" si="25"/>
        <v>201</v>
      </c>
      <c r="C515" t="str">
        <f t="shared" si="28"/>
        <v>21</v>
      </c>
      <c r="D515" t="str">
        <f>"13"</f>
        <v>13</v>
      </c>
      <c r="E515" t="str">
        <f>"201-21-13"</f>
        <v>201-21-13</v>
      </c>
      <c r="F515" t="s">
        <v>41</v>
      </c>
      <c r="G515" t="s">
        <v>42</v>
      </c>
      <c r="H515" t="s">
        <v>43</v>
      </c>
      <c r="R515">
        <v>0</v>
      </c>
      <c r="S515">
        <v>1</v>
      </c>
      <c r="T515">
        <v>0</v>
      </c>
      <c r="U515">
        <v>0</v>
      </c>
      <c r="V515">
        <v>0</v>
      </c>
      <c r="W515">
        <v>1</v>
      </c>
      <c r="X515">
        <v>0</v>
      </c>
      <c r="Y515">
        <v>0</v>
      </c>
      <c r="Z515">
        <v>1</v>
      </c>
      <c r="AA515">
        <v>1</v>
      </c>
      <c r="AB515">
        <v>1</v>
      </c>
      <c r="AC515">
        <v>1</v>
      </c>
      <c r="AD515">
        <v>0</v>
      </c>
      <c r="AE515">
        <v>0</v>
      </c>
      <c r="AF515">
        <v>0</v>
      </c>
      <c r="AG515">
        <v>1</v>
      </c>
      <c r="AH515">
        <v>0</v>
      </c>
      <c r="AI515">
        <v>1</v>
      </c>
    </row>
    <row r="516" spans="1:35" x14ac:dyDescent="0.25">
      <c r="A516" t="str">
        <f>"512"</f>
        <v>512</v>
      </c>
      <c r="B516" t="str">
        <f t="shared" si="25"/>
        <v>201</v>
      </c>
      <c r="C516" t="str">
        <f t="shared" si="28"/>
        <v>21</v>
      </c>
      <c r="D516" t="str">
        <f>"9"</f>
        <v>9</v>
      </c>
      <c r="E516" t="str">
        <f>"201-21-9"</f>
        <v>201-21-9</v>
      </c>
      <c r="F516" t="s">
        <v>41</v>
      </c>
      <c r="G516" t="s">
        <v>42</v>
      </c>
      <c r="H516" t="s">
        <v>43</v>
      </c>
      <c r="R516">
        <v>1</v>
      </c>
      <c r="S516">
        <v>0</v>
      </c>
      <c r="T516">
        <v>0</v>
      </c>
      <c r="U516">
        <v>0</v>
      </c>
      <c r="V516">
        <v>0</v>
      </c>
      <c r="W516">
        <v>1</v>
      </c>
      <c r="X516">
        <v>0</v>
      </c>
      <c r="Y516">
        <v>0</v>
      </c>
      <c r="Z516">
        <v>1</v>
      </c>
      <c r="AA516">
        <v>1</v>
      </c>
      <c r="AB516">
        <v>1</v>
      </c>
      <c r="AC516">
        <v>1</v>
      </c>
      <c r="AD516">
        <v>0</v>
      </c>
      <c r="AE516">
        <v>0</v>
      </c>
      <c r="AF516">
        <v>0</v>
      </c>
      <c r="AG516">
        <v>1</v>
      </c>
      <c r="AH516">
        <v>1</v>
      </c>
      <c r="AI516">
        <v>0</v>
      </c>
    </row>
    <row r="517" spans="1:35" x14ac:dyDescent="0.25">
      <c r="A517" t="str">
        <f>"513"</f>
        <v>513</v>
      </c>
      <c r="B517" t="str">
        <f t="shared" ref="B517:B580" si="29">"201"</f>
        <v>201</v>
      </c>
      <c r="C517" t="str">
        <f t="shared" si="28"/>
        <v>21</v>
      </c>
      <c r="D517" t="str">
        <f>"6"</f>
        <v>6</v>
      </c>
      <c r="E517" t="str">
        <f>"201-21-6"</f>
        <v>201-21-6</v>
      </c>
      <c r="F517" t="s">
        <v>41</v>
      </c>
      <c r="G517" t="s">
        <v>42</v>
      </c>
      <c r="H517" t="s">
        <v>43</v>
      </c>
      <c r="R517">
        <v>1</v>
      </c>
      <c r="S517">
        <v>0</v>
      </c>
      <c r="T517">
        <v>0</v>
      </c>
      <c r="U517">
        <v>0</v>
      </c>
      <c r="V517">
        <v>0</v>
      </c>
      <c r="W517">
        <v>1</v>
      </c>
      <c r="X517">
        <v>0</v>
      </c>
      <c r="Y517">
        <v>1</v>
      </c>
      <c r="Z517">
        <v>1</v>
      </c>
      <c r="AA517">
        <v>0</v>
      </c>
      <c r="AB517">
        <v>1</v>
      </c>
      <c r="AC517">
        <v>1</v>
      </c>
      <c r="AD517">
        <v>0</v>
      </c>
      <c r="AE517">
        <v>0</v>
      </c>
      <c r="AF517">
        <v>1</v>
      </c>
      <c r="AG517">
        <v>0</v>
      </c>
      <c r="AH517">
        <v>1</v>
      </c>
      <c r="AI517">
        <v>0</v>
      </c>
    </row>
    <row r="518" spans="1:35" x14ac:dyDescent="0.25">
      <c r="A518" t="str">
        <f>"514"</f>
        <v>514</v>
      </c>
      <c r="B518" t="str">
        <f t="shared" si="29"/>
        <v>201</v>
      </c>
      <c r="C518" t="str">
        <f t="shared" si="28"/>
        <v>21</v>
      </c>
      <c r="D518" t="str">
        <f>"2"</f>
        <v>2</v>
      </c>
      <c r="E518" t="str">
        <f>"201-21-2"</f>
        <v>201-21-2</v>
      </c>
      <c r="F518" t="s">
        <v>41</v>
      </c>
      <c r="G518" t="s">
        <v>42</v>
      </c>
      <c r="H518" t="s">
        <v>43</v>
      </c>
      <c r="R518">
        <v>1</v>
      </c>
      <c r="S518">
        <v>0</v>
      </c>
      <c r="T518">
        <v>0</v>
      </c>
      <c r="U518">
        <v>0</v>
      </c>
      <c r="V518">
        <v>0</v>
      </c>
      <c r="W518">
        <v>1</v>
      </c>
      <c r="X518">
        <v>0</v>
      </c>
      <c r="Y518">
        <v>0</v>
      </c>
      <c r="Z518">
        <v>1</v>
      </c>
      <c r="AA518">
        <v>1</v>
      </c>
      <c r="AB518">
        <v>1</v>
      </c>
      <c r="AC518">
        <v>1</v>
      </c>
      <c r="AD518">
        <v>0</v>
      </c>
      <c r="AE518">
        <v>0</v>
      </c>
      <c r="AF518">
        <v>0</v>
      </c>
      <c r="AG518">
        <v>1</v>
      </c>
      <c r="AH518">
        <v>0</v>
      </c>
      <c r="AI518">
        <v>1</v>
      </c>
    </row>
    <row r="519" spans="1:35" x14ac:dyDescent="0.25">
      <c r="A519" t="str">
        <f>"515"</f>
        <v>515</v>
      </c>
      <c r="B519" t="str">
        <f t="shared" si="29"/>
        <v>201</v>
      </c>
      <c r="C519" t="str">
        <f t="shared" si="28"/>
        <v>21</v>
      </c>
      <c r="D519" t="str">
        <f>"25"</f>
        <v>25</v>
      </c>
      <c r="E519" t="str">
        <f>"201-21-25"</f>
        <v>201-21-25</v>
      </c>
      <c r="F519" t="s">
        <v>41</v>
      </c>
      <c r="G519" t="s">
        <v>42</v>
      </c>
      <c r="H519" t="s">
        <v>43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1</v>
      </c>
      <c r="X519">
        <v>0</v>
      </c>
      <c r="Y519">
        <v>1</v>
      </c>
      <c r="Z519">
        <v>1</v>
      </c>
      <c r="AA519">
        <v>1</v>
      </c>
      <c r="AB519">
        <v>0</v>
      </c>
      <c r="AC519">
        <v>1</v>
      </c>
      <c r="AD519">
        <v>1</v>
      </c>
      <c r="AE519">
        <v>0</v>
      </c>
      <c r="AF519">
        <v>0</v>
      </c>
      <c r="AG519">
        <v>1</v>
      </c>
      <c r="AH519">
        <v>1</v>
      </c>
      <c r="AI519">
        <v>0</v>
      </c>
    </row>
    <row r="520" spans="1:35" x14ac:dyDescent="0.25">
      <c r="A520" t="str">
        <f>"516"</f>
        <v>516</v>
      </c>
      <c r="B520" t="str">
        <f t="shared" si="29"/>
        <v>201</v>
      </c>
      <c r="C520" t="str">
        <f t="shared" si="28"/>
        <v>21</v>
      </c>
      <c r="D520" t="str">
        <f>"18"</f>
        <v>18</v>
      </c>
      <c r="E520" t="str">
        <f>"201-21-18"</f>
        <v>201-21-18</v>
      </c>
      <c r="F520" t="s">
        <v>41</v>
      </c>
      <c r="G520" t="s">
        <v>42</v>
      </c>
      <c r="H520" t="s">
        <v>43</v>
      </c>
      <c r="R520">
        <v>0</v>
      </c>
      <c r="S520">
        <v>0</v>
      </c>
      <c r="T520">
        <v>1</v>
      </c>
      <c r="U520">
        <v>0</v>
      </c>
      <c r="V520">
        <v>0</v>
      </c>
      <c r="W520">
        <v>1</v>
      </c>
      <c r="X520">
        <v>0</v>
      </c>
      <c r="Y520">
        <v>1</v>
      </c>
      <c r="Z520">
        <v>1</v>
      </c>
      <c r="AA520">
        <v>0</v>
      </c>
      <c r="AB520">
        <v>1</v>
      </c>
      <c r="AC520">
        <v>1</v>
      </c>
      <c r="AD520">
        <v>0</v>
      </c>
      <c r="AE520">
        <v>0</v>
      </c>
      <c r="AF520">
        <v>0</v>
      </c>
      <c r="AG520">
        <v>1</v>
      </c>
      <c r="AH520">
        <v>0</v>
      </c>
      <c r="AI520">
        <v>1</v>
      </c>
    </row>
    <row r="521" spans="1:35" x14ac:dyDescent="0.25">
      <c r="A521" t="str">
        <f>"517"</f>
        <v>517</v>
      </c>
      <c r="B521" t="str">
        <f t="shared" si="29"/>
        <v>201</v>
      </c>
      <c r="C521" t="str">
        <f t="shared" si="28"/>
        <v>21</v>
      </c>
      <c r="D521" t="str">
        <f>"17"</f>
        <v>17</v>
      </c>
      <c r="E521" t="str">
        <f>"201-21-17"</f>
        <v>201-21-17</v>
      </c>
      <c r="F521" t="s">
        <v>41</v>
      </c>
      <c r="G521" t="s">
        <v>42</v>
      </c>
      <c r="H521" t="s">
        <v>43</v>
      </c>
      <c r="R521">
        <v>0</v>
      </c>
      <c r="S521">
        <v>0</v>
      </c>
      <c r="T521">
        <v>1</v>
      </c>
      <c r="U521">
        <v>0</v>
      </c>
      <c r="V521">
        <v>0</v>
      </c>
      <c r="W521">
        <v>1</v>
      </c>
      <c r="X521">
        <v>0</v>
      </c>
      <c r="Y521">
        <v>1</v>
      </c>
      <c r="Z521">
        <v>1</v>
      </c>
      <c r="AA521">
        <v>0</v>
      </c>
      <c r="AB521">
        <v>0</v>
      </c>
      <c r="AC521">
        <v>1</v>
      </c>
      <c r="AD521">
        <v>0</v>
      </c>
      <c r="AE521">
        <v>0</v>
      </c>
      <c r="AF521">
        <v>0</v>
      </c>
      <c r="AG521">
        <v>1</v>
      </c>
      <c r="AH521">
        <v>0</v>
      </c>
      <c r="AI521">
        <v>1</v>
      </c>
    </row>
    <row r="522" spans="1:35" x14ac:dyDescent="0.25">
      <c r="A522" t="str">
        <f>"518"</f>
        <v>518</v>
      </c>
      <c r="B522" t="str">
        <f t="shared" si="29"/>
        <v>201</v>
      </c>
      <c r="C522" t="str">
        <f t="shared" si="28"/>
        <v>21</v>
      </c>
      <c r="D522" t="str">
        <f>"11"</f>
        <v>11</v>
      </c>
      <c r="E522" t="str">
        <f>"201-21-11"</f>
        <v>201-21-11</v>
      </c>
      <c r="F522" t="s">
        <v>41</v>
      </c>
      <c r="G522" t="s">
        <v>42</v>
      </c>
      <c r="H522" t="s">
        <v>43</v>
      </c>
      <c r="R522">
        <v>0</v>
      </c>
      <c r="S522">
        <v>0</v>
      </c>
      <c r="T522">
        <v>1</v>
      </c>
      <c r="U522">
        <v>0</v>
      </c>
      <c r="V522">
        <v>0</v>
      </c>
      <c r="W522">
        <v>1</v>
      </c>
      <c r="X522">
        <v>0</v>
      </c>
      <c r="Y522">
        <v>1</v>
      </c>
      <c r="Z522">
        <v>1</v>
      </c>
      <c r="AA522">
        <v>0</v>
      </c>
      <c r="AB522">
        <v>1</v>
      </c>
      <c r="AC522">
        <v>0</v>
      </c>
      <c r="AD522">
        <v>0</v>
      </c>
      <c r="AE522">
        <v>0</v>
      </c>
      <c r="AF522">
        <v>0</v>
      </c>
      <c r="AG522">
        <v>1</v>
      </c>
      <c r="AH522">
        <v>1</v>
      </c>
      <c r="AI522">
        <v>0</v>
      </c>
    </row>
    <row r="523" spans="1:35" x14ac:dyDescent="0.25">
      <c r="A523" t="str">
        <f>"519"</f>
        <v>519</v>
      </c>
      <c r="B523" t="str">
        <f t="shared" si="29"/>
        <v>201</v>
      </c>
      <c r="C523" t="str">
        <f t="shared" si="28"/>
        <v>21</v>
      </c>
      <c r="D523" t="str">
        <f>"7"</f>
        <v>7</v>
      </c>
      <c r="E523" t="str">
        <f>"201-21-7"</f>
        <v>201-21-7</v>
      </c>
      <c r="F523" t="s">
        <v>41</v>
      </c>
      <c r="G523" t="s">
        <v>42</v>
      </c>
      <c r="H523" t="s">
        <v>43</v>
      </c>
      <c r="R523">
        <v>0</v>
      </c>
      <c r="S523">
        <v>0</v>
      </c>
      <c r="T523">
        <v>1</v>
      </c>
      <c r="U523">
        <v>1</v>
      </c>
      <c r="V523">
        <v>0</v>
      </c>
      <c r="W523">
        <v>1</v>
      </c>
      <c r="X523">
        <v>0</v>
      </c>
      <c r="Y523">
        <v>1</v>
      </c>
      <c r="Z523">
        <v>0</v>
      </c>
      <c r="AA523">
        <v>0</v>
      </c>
      <c r="AB523">
        <v>1</v>
      </c>
      <c r="AC523">
        <v>0</v>
      </c>
      <c r="AD523">
        <v>0</v>
      </c>
      <c r="AE523">
        <v>1</v>
      </c>
      <c r="AF523">
        <v>0</v>
      </c>
      <c r="AG523">
        <v>1</v>
      </c>
      <c r="AH523">
        <v>0</v>
      </c>
      <c r="AI523">
        <v>1</v>
      </c>
    </row>
    <row r="524" spans="1:35" x14ac:dyDescent="0.25">
      <c r="A524" t="str">
        <f>"520"</f>
        <v>520</v>
      </c>
      <c r="B524" t="str">
        <f t="shared" si="29"/>
        <v>201</v>
      </c>
      <c r="C524" t="str">
        <f t="shared" si="28"/>
        <v>21</v>
      </c>
      <c r="D524" t="str">
        <f>"20"</f>
        <v>20</v>
      </c>
      <c r="E524" t="str">
        <f>"201-21-20"</f>
        <v>201-21-20</v>
      </c>
      <c r="F524" t="s">
        <v>41</v>
      </c>
      <c r="G524" t="s">
        <v>42</v>
      </c>
      <c r="H524" t="s">
        <v>43</v>
      </c>
      <c r="R524">
        <v>0</v>
      </c>
      <c r="S524">
        <v>0</v>
      </c>
      <c r="T524">
        <v>1</v>
      </c>
      <c r="U524">
        <v>0</v>
      </c>
      <c r="V524">
        <v>0</v>
      </c>
      <c r="W524">
        <v>1</v>
      </c>
      <c r="X524">
        <v>0</v>
      </c>
      <c r="Y524">
        <v>0</v>
      </c>
      <c r="Z524">
        <v>1</v>
      </c>
      <c r="AA524">
        <v>1</v>
      </c>
      <c r="AB524">
        <v>1</v>
      </c>
      <c r="AC524">
        <v>1</v>
      </c>
      <c r="AD524">
        <v>0</v>
      </c>
      <c r="AE524">
        <v>0</v>
      </c>
      <c r="AF524">
        <v>0</v>
      </c>
      <c r="AG524">
        <v>1</v>
      </c>
      <c r="AH524">
        <v>0</v>
      </c>
      <c r="AI524">
        <v>1</v>
      </c>
    </row>
    <row r="525" spans="1:35" x14ac:dyDescent="0.25">
      <c r="A525" t="str">
        <f>"521"</f>
        <v>521</v>
      </c>
      <c r="B525" t="str">
        <f t="shared" si="29"/>
        <v>201</v>
      </c>
      <c r="C525" t="str">
        <f t="shared" si="28"/>
        <v>21</v>
      </c>
      <c r="D525" t="str">
        <f>"19"</f>
        <v>19</v>
      </c>
      <c r="E525" t="str">
        <f>"201-21-19"</f>
        <v>201-21-19</v>
      </c>
      <c r="F525" t="s">
        <v>41</v>
      </c>
      <c r="G525" t="s">
        <v>42</v>
      </c>
      <c r="H525" t="s">
        <v>43</v>
      </c>
      <c r="R525">
        <v>0</v>
      </c>
      <c r="S525">
        <v>0</v>
      </c>
      <c r="T525">
        <v>1</v>
      </c>
      <c r="U525">
        <v>0</v>
      </c>
      <c r="V525">
        <v>0</v>
      </c>
      <c r="W525">
        <v>0</v>
      </c>
      <c r="X525">
        <v>0</v>
      </c>
      <c r="Y525">
        <v>1</v>
      </c>
      <c r="Z525">
        <v>1</v>
      </c>
      <c r="AA525">
        <v>1</v>
      </c>
      <c r="AB525">
        <v>1</v>
      </c>
      <c r="AC525">
        <v>1</v>
      </c>
      <c r="AD525">
        <v>0</v>
      </c>
      <c r="AE525">
        <v>0</v>
      </c>
      <c r="AF525">
        <v>0</v>
      </c>
      <c r="AG525">
        <v>1</v>
      </c>
      <c r="AH525">
        <v>0</v>
      </c>
      <c r="AI525">
        <v>1</v>
      </c>
    </row>
    <row r="526" spans="1:35" x14ac:dyDescent="0.25">
      <c r="A526" t="str">
        <f>"522"</f>
        <v>522</v>
      </c>
      <c r="B526" t="str">
        <f t="shared" si="29"/>
        <v>201</v>
      </c>
      <c r="C526" t="str">
        <f t="shared" si="28"/>
        <v>21</v>
      </c>
      <c r="D526" t="str">
        <f>"12"</f>
        <v>12</v>
      </c>
      <c r="E526" t="str">
        <f>"201-21-12"</f>
        <v>201-21-12</v>
      </c>
      <c r="F526" t="s">
        <v>41</v>
      </c>
      <c r="G526" t="s">
        <v>42</v>
      </c>
      <c r="H526" t="s">
        <v>43</v>
      </c>
      <c r="R526">
        <v>0</v>
      </c>
      <c r="S526">
        <v>0</v>
      </c>
      <c r="T526">
        <v>1</v>
      </c>
      <c r="U526">
        <v>0</v>
      </c>
      <c r="V526">
        <v>0</v>
      </c>
      <c r="W526">
        <v>0</v>
      </c>
      <c r="X526">
        <v>0</v>
      </c>
      <c r="Y526">
        <v>1</v>
      </c>
      <c r="Z526">
        <v>1</v>
      </c>
      <c r="AA526">
        <v>1</v>
      </c>
      <c r="AB526">
        <v>1</v>
      </c>
      <c r="AC526">
        <v>0</v>
      </c>
      <c r="AD526">
        <v>1</v>
      </c>
      <c r="AE526">
        <v>0</v>
      </c>
      <c r="AF526">
        <v>0</v>
      </c>
      <c r="AG526">
        <v>1</v>
      </c>
      <c r="AH526">
        <v>0</v>
      </c>
      <c r="AI526">
        <v>1</v>
      </c>
    </row>
    <row r="527" spans="1:35" x14ac:dyDescent="0.25">
      <c r="A527" t="str">
        <f>"523"</f>
        <v>523</v>
      </c>
      <c r="B527" t="str">
        <f t="shared" si="29"/>
        <v>201</v>
      </c>
      <c r="C527" t="str">
        <f t="shared" si="28"/>
        <v>21</v>
      </c>
      <c r="D527" t="str">
        <f>"8"</f>
        <v>8</v>
      </c>
      <c r="E527" t="str">
        <f>"201-21-8"</f>
        <v>201-21-8</v>
      </c>
      <c r="F527" t="s">
        <v>41</v>
      </c>
      <c r="G527" t="s">
        <v>42</v>
      </c>
      <c r="H527" t="s">
        <v>43</v>
      </c>
      <c r="R527">
        <v>0</v>
      </c>
      <c r="S527">
        <v>0</v>
      </c>
      <c r="T527">
        <v>1</v>
      </c>
      <c r="U527">
        <v>0</v>
      </c>
      <c r="V527">
        <v>0</v>
      </c>
      <c r="W527">
        <v>1</v>
      </c>
      <c r="X527">
        <v>0</v>
      </c>
      <c r="Y527">
        <v>1</v>
      </c>
      <c r="Z527">
        <v>0</v>
      </c>
      <c r="AA527">
        <v>1</v>
      </c>
      <c r="AB527">
        <v>1</v>
      </c>
      <c r="AC527">
        <v>1</v>
      </c>
      <c r="AD527">
        <v>0</v>
      </c>
      <c r="AE527">
        <v>0</v>
      </c>
      <c r="AF527">
        <v>0</v>
      </c>
      <c r="AG527">
        <v>1</v>
      </c>
      <c r="AH527">
        <v>0</v>
      </c>
      <c r="AI527">
        <v>1</v>
      </c>
    </row>
    <row r="528" spans="1:35" x14ac:dyDescent="0.25">
      <c r="A528" t="str">
        <f>"524"</f>
        <v>524</v>
      </c>
      <c r="B528" t="str">
        <f t="shared" si="29"/>
        <v>201</v>
      </c>
      <c r="C528" t="str">
        <f t="shared" si="28"/>
        <v>21</v>
      </c>
      <c r="D528" t="str">
        <f>"4"</f>
        <v>4</v>
      </c>
      <c r="E528" t="str">
        <f>"201-21-4"</f>
        <v>201-21-4</v>
      </c>
      <c r="F528" t="s">
        <v>41</v>
      </c>
      <c r="G528" t="s">
        <v>42</v>
      </c>
      <c r="H528" t="s">
        <v>43</v>
      </c>
      <c r="R528">
        <v>1</v>
      </c>
      <c r="S528">
        <v>0</v>
      </c>
      <c r="T528">
        <v>0</v>
      </c>
      <c r="U528">
        <v>0</v>
      </c>
      <c r="V528">
        <v>0</v>
      </c>
      <c r="W528">
        <v>1</v>
      </c>
      <c r="X528">
        <v>0</v>
      </c>
      <c r="Y528">
        <v>1</v>
      </c>
      <c r="Z528">
        <v>1</v>
      </c>
      <c r="AA528">
        <v>0</v>
      </c>
      <c r="AB528">
        <v>1</v>
      </c>
      <c r="AC528">
        <v>1</v>
      </c>
      <c r="AD528">
        <v>0</v>
      </c>
      <c r="AE528">
        <v>0</v>
      </c>
      <c r="AF528">
        <v>0</v>
      </c>
      <c r="AG528">
        <v>1</v>
      </c>
      <c r="AH528">
        <v>0</v>
      </c>
      <c r="AI528">
        <v>1</v>
      </c>
    </row>
    <row r="529" spans="1:35" x14ac:dyDescent="0.25">
      <c r="A529" t="str">
        <f>"525"</f>
        <v>525</v>
      </c>
      <c r="B529" t="str">
        <f t="shared" si="29"/>
        <v>201</v>
      </c>
      <c r="C529" t="str">
        <f t="shared" si="28"/>
        <v>21</v>
      </c>
      <c r="D529" t="str">
        <f>"1"</f>
        <v>1</v>
      </c>
      <c r="E529" t="str">
        <f>"201-21-1"</f>
        <v>201-21-1</v>
      </c>
      <c r="F529" t="s">
        <v>41</v>
      </c>
      <c r="G529" t="s">
        <v>42</v>
      </c>
      <c r="H529" t="s">
        <v>43</v>
      </c>
      <c r="R529">
        <v>1</v>
      </c>
      <c r="S529">
        <v>0</v>
      </c>
      <c r="T529">
        <v>0</v>
      </c>
      <c r="U529">
        <v>0</v>
      </c>
      <c r="V529">
        <v>0</v>
      </c>
      <c r="W529">
        <v>1</v>
      </c>
      <c r="X529">
        <v>0</v>
      </c>
      <c r="Y529">
        <v>0</v>
      </c>
      <c r="Z529">
        <v>1</v>
      </c>
      <c r="AA529">
        <v>1</v>
      </c>
      <c r="AB529">
        <v>1</v>
      </c>
      <c r="AC529">
        <v>1</v>
      </c>
      <c r="AD529">
        <v>0</v>
      </c>
      <c r="AE529">
        <v>0</v>
      </c>
      <c r="AF529">
        <v>0</v>
      </c>
      <c r="AG529">
        <v>1</v>
      </c>
      <c r="AH529">
        <v>0</v>
      </c>
      <c r="AI529">
        <v>1</v>
      </c>
    </row>
    <row r="530" spans="1:35" x14ac:dyDescent="0.25">
      <c r="A530" t="str">
        <f>"526"</f>
        <v>526</v>
      </c>
      <c r="B530" t="str">
        <f t="shared" si="29"/>
        <v>201</v>
      </c>
      <c r="C530" t="str">
        <f>"22"</f>
        <v>22</v>
      </c>
      <c r="D530" t="str">
        <f>"22"</f>
        <v>22</v>
      </c>
      <c r="E530" t="str">
        <f>"201-22-22"</f>
        <v>201-22-22</v>
      </c>
      <c r="F530" t="s">
        <v>41</v>
      </c>
      <c r="G530" t="s">
        <v>42</v>
      </c>
      <c r="H530" t="s">
        <v>43</v>
      </c>
      <c r="R530">
        <v>1</v>
      </c>
      <c r="S530">
        <v>1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1</v>
      </c>
      <c r="AA530">
        <v>0</v>
      </c>
      <c r="AB530">
        <v>1</v>
      </c>
      <c r="AC530">
        <v>1</v>
      </c>
      <c r="AD530">
        <v>0</v>
      </c>
      <c r="AE530">
        <v>0</v>
      </c>
      <c r="AF530">
        <v>0</v>
      </c>
      <c r="AG530">
        <v>1</v>
      </c>
      <c r="AH530">
        <v>1</v>
      </c>
      <c r="AI530">
        <v>0</v>
      </c>
    </row>
    <row r="531" spans="1:35" x14ac:dyDescent="0.25">
      <c r="A531" t="str">
        <f>"527"</f>
        <v>527</v>
      </c>
      <c r="B531" t="str">
        <f t="shared" si="29"/>
        <v>201</v>
      </c>
      <c r="C531" t="str">
        <f t="shared" ref="C531:C554" si="30">"22"</f>
        <v>22</v>
      </c>
      <c r="D531" t="str">
        <f>"21"</f>
        <v>21</v>
      </c>
      <c r="E531" t="str">
        <f>"201-22-21"</f>
        <v>201-22-21</v>
      </c>
      <c r="F531" t="s">
        <v>41</v>
      </c>
      <c r="G531" t="s">
        <v>42</v>
      </c>
      <c r="H531" t="s">
        <v>43</v>
      </c>
      <c r="R531">
        <v>0</v>
      </c>
      <c r="S531">
        <v>1</v>
      </c>
      <c r="T531">
        <v>1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1</v>
      </c>
      <c r="AA531">
        <v>0</v>
      </c>
      <c r="AB531">
        <v>1</v>
      </c>
      <c r="AC531">
        <v>1</v>
      </c>
      <c r="AD531">
        <v>0</v>
      </c>
      <c r="AE531">
        <v>0</v>
      </c>
      <c r="AF531">
        <v>0</v>
      </c>
      <c r="AG531">
        <v>1</v>
      </c>
      <c r="AH531">
        <v>1</v>
      </c>
      <c r="AI531">
        <v>0</v>
      </c>
    </row>
    <row r="532" spans="1:35" x14ac:dyDescent="0.25">
      <c r="A532" t="str">
        <f>"528"</f>
        <v>528</v>
      </c>
      <c r="B532" t="str">
        <f t="shared" si="29"/>
        <v>201</v>
      </c>
      <c r="C532" t="str">
        <f t="shared" si="30"/>
        <v>22</v>
      </c>
      <c r="D532" t="str">
        <f>"14"</f>
        <v>14</v>
      </c>
      <c r="E532" t="str">
        <f>"201-22-14"</f>
        <v>201-22-14</v>
      </c>
      <c r="F532" t="s">
        <v>41</v>
      </c>
      <c r="G532" t="s">
        <v>42</v>
      </c>
      <c r="H532" t="s">
        <v>43</v>
      </c>
      <c r="R532">
        <v>0</v>
      </c>
      <c r="S532">
        <v>1</v>
      </c>
      <c r="T532">
        <v>0</v>
      </c>
      <c r="U532">
        <v>1</v>
      </c>
      <c r="V532">
        <v>1</v>
      </c>
      <c r="W532">
        <v>0</v>
      </c>
      <c r="X532">
        <v>0</v>
      </c>
      <c r="Y532">
        <v>0</v>
      </c>
      <c r="Z532">
        <v>1</v>
      </c>
      <c r="AA532">
        <v>0</v>
      </c>
      <c r="AB532">
        <v>0</v>
      </c>
      <c r="AC532">
        <v>1</v>
      </c>
      <c r="AD532">
        <v>0</v>
      </c>
      <c r="AE532">
        <v>1</v>
      </c>
      <c r="AF532">
        <v>0</v>
      </c>
      <c r="AG532">
        <v>1</v>
      </c>
      <c r="AH532">
        <v>0</v>
      </c>
      <c r="AI532">
        <v>1</v>
      </c>
    </row>
    <row r="533" spans="1:35" x14ac:dyDescent="0.25">
      <c r="A533" t="str">
        <f>"529"</f>
        <v>529</v>
      </c>
      <c r="B533" t="str">
        <f t="shared" si="29"/>
        <v>201</v>
      </c>
      <c r="C533" t="str">
        <f t="shared" si="30"/>
        <v>22</v>
      </c>
      <c r="D533" t="str">
        <f>"13"</f>
        <v>13</v>
      </c>
      <c r="E533" t="str">
        <f>"201-22-13"</f>
        <v>201-22-13</v>
      </c>
      <c r="F533" t="s">
        <v>41</v>
      </c>
      <c r="G533" t="s">
        <v>42</v>
      </c>
      <c r="H533" t="s">
        <v>43</v>
      </c>
      <c r="R533">
        <v>0</v>
      </c>
      <c r="S533">
        <v>1</v>
      </c>
      <c r="T533">
        <v>0</v>
      </c>
      <c r="U533">
        <v>1</v>
      </c>
      <c r="V533">
        <v>1</v>
      </c>
      <c r="W533">
        <v>0</v>
      </c>
      <c r="X533">
        <v>1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1</v>
      </c>
      <c r="AF533">
        <v>0</v>
      </c>
      <c r="AG533">
        <v>1</v>
      </c>
      <c r="AH533">
        <v>1</v>
      </c>
      <c r="AI533">
        <v>0</v>
      </c>
    </row>
    <row r="534" spans="1:35" x14ac:dyDescent="0.25">
      <c r="A534" t="str">
        <f>"530"</f>
        <v>530</v>
      </c>
      <c r="B534" t="str">
        <f t="shared" si="29"/>
        <v>201</v>
      </c>
      <c r="C534" t="str">
        <f t="shared" si="30"/>
        <v>22</v>
      </c>
      <c r="D534" t="str">
        <f>"9"</f>
        <v>9</v>
      </c>
      <c r="E534" t="str">
        <f>"201-22-9"</f>
        <v>201-22-9</v>
      </c>
      <c r="F534" t="s">
        <v>41</v>
      </c>
      <c r="G534" t="s">
        <v>42</v>
      </c>
      <c r="H534" t="s">
        <v>43</v>
      </c>
      <c r="R534">
        <v>1</v>
      </c>
      <c r="S534">
        <v>0</v>
      </c>
      <c r="T534">
        <v>0</v>
      </c>
      <c r="U534">
        <v>0</v>
      </c>
      <c r="V534">
        <v>0</v>
      </c>
      <c r="W534">
        <v>1</v>
      </c>
      <c r="X534">
        <v>0</v>
      </c>
      <c r="Y534">
        <v>1</v>
      </c>
      <c r="Z534">
        <v>1</v>
      </c>
      <c r="AA534">
        <v>0</v>
      </c>
      <c r="AB534">
        <v>1</v>
      </c>
      <c r="AC534">
        <v>0</v>
      </c>
      <c r="AD534">
        <v>1</v>
      </c>
      <c r="AE534">
        <v>0</v>
      </c>
      <c r="AF534">
        <v>0</v>
      </c>
      <c r="AG534">
        <v>1</v>
      </c>
      <c r="AH534">
        <v>1</v>
      </c>
      <c r="AI534">
        <v>0</v>
      </c>
    </row>
    <row r="535" spans="1:35" x14ac:dyDescent="0.25">
      <c r="A535" t="str">
        <f>"531"</f>
        <v>531</v>
      </c>
      <c r="B535" t="str">
        <f t="shared" si="29"/>
        <v>201</v>
      </c>
      <c r="C535" t="str">
        <f t="shared" si="30"/>
        <v>22</v>
      </c>
      <c r="D535" t="str">
        <f>"5"</f>
        <v>5</v>
      </c>
      <c r="E535" t="str">
        <f>"201-22-5"</f>
        <v>201-22-5</v>
      </c>
      <c r="F535" t="s">
        <v>41</v>
      </c>
      <c r="G535" t="s">
        <v>42</v>
      </c>
      <c r="H535" t="s">
        <v>43</v>
      </c>
      <c r="R535">
        <v>1</v>
      </c>
      <c r="S535">
        <v>0</v>
      </c>
      <c r="T535">
        <v>0</v>
      </c>
      <c r="U535">
        <v>1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1</v>
      </c>
      <c r="AC535">
        <v>0</v>
      </c>
      <c r="AD535">
        <v>0</v>
      </c>
      <c r="AE535">
        <v>1</v>
      </c>
      <c r="AF535">
        <v>1</v>
      </c>
      <c r="AG535">
        <v>0</v>
      </c>
      <c r="AH535">
        <v>1</v>
      </c>
      <c r="AI535">
        <v>0</v>
      </c>
    </row>
    <row r="536" spans="1:35" x14ac:dyDescent="0.25">
      <c r="A536" t="str">
        <f>"532"</f>
        <v>532</v>
      </c>
      <c r="B536" t="str">
        <f t="shared" si="29"/>
        <v>201</v>
      </c>
      <c r="C536" t="str">
        <f t="shared" si="30"/>
        <v>22</v>
      </c>
      <c r="D536" t="str">
        <f>"1"</f>
        <v>1</v>
      </c>
      <c r="E536" t="str">
        <f>"201-22-1"</f>
        <v>201-22-1</v>
      </c>
      <c r="F536" t="s">
        <v>41</v>
      </c>
      <c r="G536" t="s">
        <v>42</v>
      </c>
      <c r="H536" t="s">
        <v>43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1</v>
      </c>
      <c r="X536">
        <v>1</v>
      </c>
      <c r="Y536">
        <v>1</v>
      </c>
      <c r="Z536">
        <v>0</v>
      </c>
      <c r="AA536">
        <v>1</v>
      </c>
      <c r="AB536">
        <v>1</v>
      </c>
      <c r="AC536">
        <v>0</v>
      </c>
      <c r="AD536">
        <v>1</v>
      </c>
      <c r="AE536">
        <v>0</v>
      </c>
      <c r="AF536">
        <v>0</v>
      </c>
      <c r="AG536">
        <v>1</v>
      </c>
      <c r="AH536">
        <v>0</v>
      </c>
      <c r="AI536">
        <v>1</v>
      </c>
    </row>
    <row r="537" spans="1:35" x14ac:dyDescent="0.25">
      <c r="A537" t="str">
        <f>"533"</f>
        <v>533</v>
      </c>
      <c r="B537" t="str">
        <f t="shared" si="29"/>
        <v>201</v>
      </c>
      <c r="C537" t="str">
        <f t="shared" si="30"/>
        <v>22</v>
      </c>
      <c r="D537" t="str">
        <f>"25"</f>
        <v>25</v>
      </c>
      <c r="E537" t="str">
        <f>"201-22-25"</f>
        <v>201-22-25</v>
      </c>
      <c r="F537" t="s">
        <v>41</v>
      </c>
      <c r="G537" t="s">
        <v>42</v>
      </c>
      <c r="H537" t="s">
        <v>43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1</v>
      </c>
      <c r="AH537">
        <v>0</v>
      </c>
      <c r="AI537">
        <v>1</v>
      </c>
    </row>
    <row r="538" spans="1:35" x14ac:dyDescent="0.25">
      <c r="A538" t="str">
        <f>"534"</f>
        <v>534</v>
      </c>
      <c r="B538" t="str">
        <f t="shared" si="29"/>
        <v>201</v>
      </c>
      <c r="C538" t="str">
        <f t="shared" si="30"/>
        <v>22</v>
      </c>
      <c r="D538" t="str">
        <f>"16"</f>
        <v>16</v>
      </c>
      <c r="E538" t="str">
        <f>"201-22-16"</f>
        <v>201-22-16</v>
      </c>
      <c r="F538" t="s">
        <v>41</v>
      </c>
      <c r="G538" t="s">
        <v>42</v>
      </c>
      <c r="H538" t="s">
        <v>43</v>
      </c>
      <c r="R538">
        <v>0</v>
      </c>
      <c r="S538">
        <v>1</v>
      </c>
      <c r="T538">
        <v>0</v>
      </c>
      <c r="U538">
        <v>1</v>
      </c>
      <c r="V538">
        <v>1</v>
      </c>
      <c r="W538">
        <v>0</v>
      </c>
      <c r="X538">
        <v>0</v>
      </c>
      <c r="Y538">
        <v>0</v>
      </c>
      <c r="Z538">
        <v>1</v>
      </c>
      <c r="AA538">
        <v>0</v>
      </c>
      <c r="AB538">
        <v>0</v>
      </c>
      <c r="AC538">
        <v>1</v>
      </c>
      <c r="AD538">
        <v>0</v>
      </c>
      <c r="AE538">
        <v>1</v>
      </c>
      <c r="AF538">
        <v>0</v>
      </c>
      <c r="AG538">
        <v>1</v>
      </c>
      <c r="AH538">
        <v>0</v>
      </c>
      <c r="AI538">
        <v>1</v>
      </c>
    </row>
    <row r="539" spans="1:35" x14ac:dyDescent="0.25">
      <c r="A539" t="str">
        <f>"535"</f>
        <v>535</v>
      </c>
      <c r="B539" t="str">
        <f t="shared" si="29"/>
        <v>201</v>
      </c>
      <c r="C539" t="str">
        <f t="shared" si="30"/>
        <v>22</v>
      </c>
      <c r="D539" t="str">
        <f>"15"</f>
        <v>15</v>
      </c>
      <c r="E539" t="str">
        <f>"201-22-15"</f>
        <v>201-22-15</v>
      </c>
      <c r="F539" t="s">
        <v>41</v>
      </c>
      <c r="G539" t="s">
        <v>42</v>
      </c>
      <c r="H539" t="s">
        <v>43</v>
      </c>
      <c r="R539">
        <v>0</v>
      </c>
      <c r="S539">
        <v>1</v>
      </c>
      <c r="T539">
        <v>0</v>
      </c>
      <c r="U539">
        <v>1</v>
      </c>
      <c r="V539">
        <v>1</v>
      </c>
      <c r="W539">
        <v>0</v>
      </c>
      <c r="X539">
        <v>0</v>
      </c>
      <c r="Y539">
        <v>0</v>
      </c>
      <c r="Z539">
        <v>1</v>
      </c>
      <c r="AA539">
        <v>0</v>
      </c>
      <c r="AB539">
        <v>0</v>
      </c>
      <c r="AC539">
        <v>1</v>
      </c>
      <c r="AD539">
        <v>0</v>
      </c>
      <c r="AE539">
        <v>1</v>
      </c>
      <c r="AF539">
        <v>0</v>
      </c>
      <c r="AG539">
        <v>1</v>
      </c>
      <c r="AH539">
        <v>0</v>
      </c>
      <c r="AI539">
        <v>1</v>
      </c>
    </row>
    <row r="540" spans="1:35" x14ac:dyDescent="0.25">
      <c r="A540" t="str">
        <f>"536"</f>
        <v>536</v>
      </c>
      <c r="B540" t="str">
        <f t="shared" si="29"/>
        <v>201</v>
      </c>
      <c r="C540" t="str">
        <f t="shared" si="30"/>
        <v>22</v>
      </c>
      <c r="D540" t="str">
        <f>"10"</f>
        <v>10</v>
      </c>
      <c r="E540" t="str">
        <f>"201-22-10"</f>
        <v>201-22-10</v>
      </c>
      <c r="F540" t="s">
        <v>41</v>
      </c>
      <c r="G540" t="s">
        <v>42</v>
      </c>
      <c r="H540" t="s">
        <v>43</v>
      </c>
      <c r="R540">
        <v>0</v>
      </c>
      <c r="S540">
        <v>0</v>
      </c>
      <c r="T540">
        <v>0</v>
      </c>
      <c r="U540">
        <v>0</v>
      </c>
      <c r="V540">
        <v>1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1</v>
      </c>
      <c r="AD540">
        <v>0</v>
      </c>
      <c r="AE540">
        <v>1</v>
      </c>
      <c r="AF540">
        <v>0</v>
      </c>
      <c r="AG540">
        <v>1</v>
      </c>
      <c r="AH540">
        <v>0</v>
      </c>
      <c r="AI540">
        <v>1</v>
      </c>
    </row>
    <row r="541" spans="1:35" x14ac:dyDescent="0.25">
      <c r="A541" t="str">
        <f>"537"</f>
        <v>537</v>
      </c>
      <c r="B541" t="str">
        <f t="shared" si="29"/>
        <v>201</v>
      </c>
      <c r="C541" t="str">
        <f t="shared" si="30"/>
        <v>22</v>
      </c>
      <c r="D541" t="str">
        <f>"6"</f>
        <v>6</v>
      </c>
      <c r="E541" t="str">
        <f>"201-22-6"</f>
        <v>201-22-6</v>
      </c>
      <c r="F541" t="s">
        <v>41</v>
      </c>
      <c r="G541" t="s">
        <v>42</v>
      </c>
      <c r="H541" t="s">
        <v>43</v>
      </c>
      <c r="R541">
        <v>0</v>
      </c>
      <c r="S541">
        <v>0</v>
      </c>
      <c r="T541">
        <v>1</v>
      </c>
      <c r="U541">
        <v>0</v>
      </c>
      <c r="V541">
        <v>0</v>
      </c>
      <c r="W541">
        <v>1</v>
      </c>
      <c r="X541">
        <v>0</v>
      </c>
      <c r="Y541">
        <v>1</v>
      </c>
      <c r="Z541">
        <v>1</v>
      </c>
      <c r="AA541">
        <v>0</v>
      </c>
      <c r="AB541">
        <v>1</v>
      </c>
      <c r="AC541">
        <v>1</v>
      </c>
      <c r="AD541">
        <v>0</v>
      </c>
      <c r="AE541">
        <v>0</v>
      </c>
      <c r="AF541">
        <v>0</v>
      </c>
      <c r="AG541">
        <v>1</v>
      </c>
      <c r="AH541">
        <v>0</v>
      </c>
      <c r="AI541">
        <v>1</v>
      </c>
    </row>
    <row r="542" spans="1:35" x14ac:dyDescent="0.25">
      <c r="A542" t="str">
        <f>"538"</f>
        <v>538</v>
      </c>
      <c r="B542" t="str">
        <f t="shared" si="29"/>
        <v>201</v>
      </c>
      <c r="C542" t="str">
        <f t="shared" si="30"/>
        <v>22</v>
      </c>
      <c r="D542" t="str">
        <f>"2"</f>
        <v>2</v>
      </c>
      <c r="E542" t="str">
        <f>"201-22-2"</f>
        <v>201-22-2</v>
      </c>
      <c r="F542" t="s">
        <v>41</v>
      </c>
      <c r="G542" t="s">
        <v>42</v>
      </c>
      <c r="H542" t="s">
        <v>43</v>
      </c>
      <c r="R542">
        <v>0</v>
      </c>
      <c r="S542">
        <v>0</v>
      </c>
      <c r="T542">
        <v>1</v>
      </c>
      <c r="U542">
        <v>0</v>
      </c>
      <c r="V542">
        <v>0</v>
      </c>
      <c r="W542">
        <v>1</v>
      </c>
      <c r="X542">
        <v>0</v>
      </c>
      <c r="Y542">
        <v>1</v>
      </c>
      <c r="Z542">
        <v>0</v>
      </c>
      <c r="AA542">
        <v>1</v>
      </c>
      <c r="AB542">
        <v>1</v>
      </c>
      <c r="AC542">
        <v>0</v>
      </c>
      <c r="AD542">
        <v>1</v>
      </c>
      <c r="AE542">
        <v>0</v>
      </c>
      <c r="AF542">
        <v>0</v>
      </c>
      <c r="AG542">
        <v>1</v>
      </c>
      <c r="AH542">
        <v>0</v>
      </c>
      <c r="AI542">
        <v>1</v>
      </c>
    </row>
    <row r="543" spans="1:35" x14ac:dyDescent="0.25">
      <c r="A543" t="str">
        <f>"539"</f>
        <v>539</v>
      </c>
      <c r="B543" t="str">
        <f t="shared" si="29"/>
        <v>201</v>
      </c>
      <c r="C543" t="str">
        <f t="shared" si="30"/>
        <v>22</v>
      </c>
      <c r="D543" t="str">
        <f>"24"</f>
        <v>24</v>
      </c>
      <c r="E543" t="str">
        <f>"201-22-24"</f>
        <v>201-22-24</v>
      </c>
      <c r="F543" t="s">
        <v>41</v>
      </c>
      <c r="G543" t="s">
        <v>42</v>
      </c>
      <c r="H543" t="s">
        <v>43</v>
      </c>
      <c r="R543">
        <v>0</v>
      </c>
      <c r="S543">
        <v>1</v>
      </c>
      <c r="T543">
        <v>0</v>
      </c>
      <c r="U543">
        <v>0</v>
      </c>
      <c r="V543">
        <v>0</v>
      </c>
      <c r="W543">
        <v>0</v>
      </c>
      <c r="X543">
        <v>1</v>
      </c>
      <c r="Y543">
        <v>1</v>
      </c>
      <c r="Z543">
        <v>0</v>
      </c>
      <c r="AA543">
        <v>1</v>
      </c>
      <c r="AB543">
        <v>1</v>
      </c>
      <c r="AC543">
        <v>1</v>
      </c>
      <c r="AD543">
        <v>0</v>
      </c>
      <c r="AE543">
        <v>0</v>
      </c>
      <c r="AF543">
        <v>0</v>
      </c>
      <c r="AG543">
        <v>1</v>
      </c>
      <c r="AH543">
        <v>0</v>
      </c>
      <c r="AI543">
        <v>1</v>
      </c>
    </row>
    <row r="544" spans="1:35" x14ac:dyDescent="0.25">
      <c r="A544" t="str">
        <f>"540"</f>
        <v>540</v>
      </c>
      <c r="B544" t="str">
        <f t="shared" si="29"/>
        <v>201</v>
      </c>
      <c r="C544" t="str">
        <f t="shared" si="30"/>
        <v>22</v>
      </c>
      <c r="D544" t="str">
        <f>"23"</f>
        <v>23</v>
      </c>
      <c r="E544" t="str">
        <f>"201-22-23"</f>
        <v>201-22-23</v>
      </c>
      <c r="F544" t="s">
        <v>41</v>
      </c>
      <c r="G544" t="s">
        <v>42</v>
      </c>
      <c r="H544" t="s">
        <v>43</v>
      </c>
      <c r="R544">
        <v>0</v>
      </c>
      <c r="S544">
        <v>1</v>
      </c>
      <c r="T544">
        <v>0</v>
      </c>
      <c r="U544">
        <v>0</v>
      </c>
      <c r="V544">
        <v>0</v>
      </c>
      <c r="W544">
        <v>0</v>
      </c>
      <c r="X544">
        <v>1</v>
      </c>
      <c r="Y544">
        <v>0</v>
      </c>
      <c r="Z544">
        <v>1</v>
      </c>
      <c r="AA544">
        <v>1</v>
      </c>
      <c r="AB544">
        <v>1</v>
      </c>
      <c r="AC544">
        <v>1</v>
      </c>
      <c r="AD544">
        <v>0</v>
      </c>
      <c r="AE544">
        <v>0</v>
      </c>
      <c r="AF544">
        <v>0</v>
      </c>
      <c r="AG544">
        <v>1</v>
      </c>
      <c r="AH544">
        <v>0</v>
      </c>
      <c r="AI544">
        <v>1</v>
      </c>
    </row>
    <row r="545" spans="1:37" x14ac:dyDescent="0.25">
      <c r="A545" t="str">
        <f>"541"</f>
        <v>541</v>
      </c>
      <c r="B545" t="str">
        <f t="shared" si="29"/>
        <v>201</v>
      </c>
      <c r="C545" t="str">
        <f t="shared" si="30"/>
        <v>22</v>
      </c>
      <c r="D545" t="str">
        <f>"18"</f>
        <v>18</v>
      </c>
      <c r="E545" t="str">
        <f>"201-22-18"</f>
        <v>201-22-18</v>
      </c>
      <c r="F545" t="s">
        <v>41</v>
      </c>
      <c r="G545" t="s">
        <v>42</v>
      </c>
      <c r="H545" t="s">
        <v>43</v>
      </c>
      <c r="R545">
        <v>1</v>
      </c>
      <c r="S545">
        <v>0</v>
      </c>
      <c r="T545">
        <v>0</v>
      </c>
      <c r="U545">
        <v>0</v>
      </c>
      <c r="V545">
        <v>0</v>
      </c>
      <c r="W545">
        <v>1</v>
      </c>
      <c r="X545">
        <v>0</v>
      </c>
      <c r="Y545">
        <v>1</v>
      </c>
      <c r="Z545">
        <v>1</v>
      </c>
      <c r="AA545">
        <v>0</v>
      </c>
      <c r="AB545">
        <v>0</v>
      </c>
      <c r="AC545">
        <v>1</v>
      </c>
      <c r="AD545">
        <v>0</v>
      </c>
      <c r="AE545">
        <v>0</v>
      </c>
      <c r="AF545">
        <v>0</v>
      </c>
      <c r="AG545">
        <v>1</v>
      </c>
      <c r="AH545">
        <v>0</v>
      </c>
      <c r="AI545">
        <v>1</v>
      </c>
    </row>
    <row r="546" spans="1:37" x14ac:dyDescent="0.25">
      <c r="A546" t="str">
        <f>"542"</f>
        <v>542</v>
      </c>
      <c r="B546" t="str">
        <f t="shared" si="29"/>
        <v>201</v>
      </c>
      <c r="C546" t="str">
        <f t="shared" si="30"/>
        <v>22</v>
      </c>
      <c r="D546" t="str">
        <f>"17"</f>
        <v>17</v>
      </c>
      <c r="E546" t="str">
        <f>"201-22-17"</f>
        <v>201-22-17</v>
      </c>
      <c r="F546" t="s">
        <v>41</v>
      </c>
      <c r="G546" t="s">
        <v>42</v>
      </c>
      <c r="H546" t="s">
        <v>43</v>
      </c>
      <c r="R546">
        <v>1</v>
      </c>
      <c r="S546">
        <v>0</v>
      </c>
      <c r="T546">
        <v>0</v>
      </c>
      <c r="U546">
        <v>0</v>
      </c>
      <c r="V546">
        <v>0</v>
      </c>
      <c r="W546">
        <v>1</v>
      </c>
      <c r="X546">
        <v>0</v>
      </c>
      <c r="Y546">
        <v>1</v>
      </c>
      <c r="Z546">
        <v>1</v>
      </c>
      <c r="AA546">
        <v>0</v>
      </c>
      <c r="AB546">
        <v>0</v>
      </c>
      <c r="AC546">
        <v>1</v>
      </c>
      <c r="AD546">
        <v>0</v>
      </c>
      <c r="AE546">
        <v>0</v>
      </c>
      <c r="AF546">
        <v>0</v>
      </c>
      <c r="AG546">
        <v>1</v>
      </c>
      <c r="AH546">
        <v>0</v>
      </c>
      <c r="AI546">
        <v>1</v>
      </c>
    </row>
    <row r="547" spans="1:37" x14ac:dyDescent="0.25">
      <c r="A547" t="str">
        <f>"543"</f>
        <v>543</v>
      </c>
      <c r="B547" t="str">
        <f t="shared" si="29"/>
        <v>201</v>
      </c>
      <c r="C547" t="str">
        <f t="shared" si="30"/>
        <v>22</v>
      </c>
      <c r="D547" t="str">
        <f>"11"</f>
        <v>11</v>
      </c>
      <c r="E547" t="str">
        <f>"201-22-11"</f>
        <v>201-22-11</v>
      </c>
      <c r="F547" t="s">
        <v>41</v>
      </c>
      <c r="G547" t="s">
        <v>42</v>
      </c>
      <c r="H547" t="s">
        <v>43</v>
      </c>
      <c r="R547">
        <v>0</v>
      </c>
      <c r="S547">
        <v>0</v>
      </c>
      <c r="T547">
        <v>1</v>
      </c>
      <c r="U547">
        <v>0</v>
      </c>
      <c r="V547">
        <v>1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1</v>
      </c>
      <c r="AD547">
        <v>0</v>
      </c>
      <c r="AE547">
        <v>1</v>
      </c>
      <c r="AF547">
        <v>0</v>
      </c>
      <c r="AG547">
        <v>1</v>
      </c>
      <c r="AH547">
        <v>0</v>
      </c>
      <c r="AI547">
        <v>1</v>
      </c>
    </row>
    <row r="548" spans="1:37" x14ac:dyDescent="0.25">
      <c r="A548" t="str">
        <f>"544"</f>
        <v>544</v>
      </c>
      <c r="B548" t="str">
        <f t="shared" si="29"/>
        <v>201</v>
      </c>
      <c r="C548" t="str">
        <f t="shared" si="30"/>
        <v>22</v>
      </c>
      <c r="D548" t="str">
        <f>"7"</f>
        <v>7</v>
      </c>
      <c r="E548" t="str">
        <f>"201-22-7"</f>
        <v>201-22-7</v>
      </c>
      <c r="F548" t="s">
        <v>41</v>
      </c>
      <c r="G548" t="s">
        <v>42</v>
      </c>
      <c r="H548" t="s">
        <v>43</v>
      </c>
      <c r="R548">
        <v>0</v>
      </c>
      <c r="S548">
        <v>0</v>
      </c>
      <c r="T548">
        <v>1</v>
      </c>
      <c r="U548">
        <v>0</v>
      </c>
      <c r="V548">
        <v>0</v>
      </c>
      <c r="W548">
        <v>1</v>
      </c>
      <c r="X548">
        <v>0</v>
      </c>
      <c r="Y548">
        <v>1</v>
      </c>
      <c r="Z548">
        <v>1</v>
      </c>
      <c r="AA548">
        <v>0</v>
      </c>
      <c r="AB548">
        <v>1</v>
      </c>
      <c r="AC548">
        <v>1</v>
      </c>
      <c r="AD548">
        <v>0</v>
      </c>
      <c r="AE548">
        <v>0</v>
      </c>
      <c r="AF548">
        <v>0</v>
      </c>
      <c r="AG548">
        <v>1</v>
      </c>
      <c r="AH548">
        <v>0</v>
      </c>
      <c r="AI548">
        <v>1</v>
      </c>
    </row>
    <row r="549" spans="1:37" x14ac:dyDescent="0.25">
      <c r="A549" t="str">
        <f>"545"</f>
        <v>545</v>
      </c>
      <c r="B549" t="str">
        <f t="shared" si="29"/>
        <v>201</v>
      </c>
      <c r="C549" t="str">
        <f t="shared" si="30"/>
        <v>22</v>
      </c>
      <c r="D549" t="str">
        <f>"3"</f>
        <v>3</v>
      </c>
      <c r="E549" t="str">
        <f>"201-22-3"</f>
        <v>201-22-3</v>
      </c>
      <c r="F549" t="s">
        <v>41</v>
      </c>
      <c r="G549" t="s">
        <v>42</v>
      </c>
      <c r="H549" t="s">
        <v>43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1</v>
      </c>
      <c r="X549">
        <v>0</v>
      </c>
      <c r="Y549">
        <v>1</v>
      </c>
      <c r="Z549">
        <v>1</v>
      </c>
      <c r="AA549">
        <v>1</v>
      </c>
      <c r="AB549">
        <v>1</v>
      </c>
      <c r="AC549">
        <v>0</v>
      </c>
      <c r="AD549">
        <v>1</v>
      </c>
      <c r="AE549">
        <v>0</v>
      </c>
      <c r="AF549">
        <v>1</v>
      </c>
      <c r="AG549">
        <v>0</v>
      </c>
      <c r="AH549">
        <v>1</v>
      </c>
      <c r="AI549">
        <v>0</v>
      </c>
    </row>
    <row r="550" spans="1:37" x14ac:dyDescent="0.25">
      <c r="A550" t="str">
        <f>"546"</f>
        <v>546</v>
      </c>
      <c r="B550" t="str">
        <f t="shared" si="29"/>
        <v>201</v>
      </c>
      <c r="C550" t="str">
        <f t="shared" si="30"/>
        <v>22</v>
      </c>
      <c r="D550" t="str">
        <f>"20"</f>
        <v>20</v>
      </c>
      <c r="E550" t="str">
        <f>"201-22-20"</f>
        <v>201-22-20</v>
      </c>
      <c r="F550" t="s">
        <v>41</v>
      </c>
      <c r="G550" t="s">
        <v>42</v>
      </c>
      <c r="H550" t="s">
        <v>43</v>
      </c>
      <c r="R550">
        <v>1</v>
      </c>
      <c r="S550">
        <v>0</v>
      </c>
      <c r="T550">
        <v>0</v>
      </c>
      <c r="U550">
        <v>0</v>
      </c>
      <c r="V550">
        <v>1</v>
      </c>
      <c r="W550">
        <v>0</v>
      </c>
      <c r="X550">
        <v>0</v>
      </c>
      <c r="Y550">
        <v>0</v>
      </c>
      <c r="Z550">
        <v>1</v>
      </c>
      <c r="AA550">
        <v>1</v>
      </c>
      <c r="AB550">
        <v>1</v>
      </c>
      <c r="AC550">
        <v>0</v>
      </c>
      <c r="AD550">
        <v>1</v>
      </c>
      <c r="AE550">
        <v>0</v>
      </c>
      <c r="AF550">
        <v>0</v>
      </c>
      <c r="AG550">
        <v>1</v>
      </c>
      <c r="AH550">
        <v>1</v>
      </c>
      <c r="AI550">
        <v>0</v>
      </c>
    </row>
    <row r="551" spans="1:37" x14ac:dyDescent="0.25">
      <c r="A551" t="str">
        <f>"547"</f>
        <v>547</v>
      </c>
      <c r="B551" t="str">
        <f t="shared" si="29"/>
        <v>201</v>
      </c>
      <c r="C551" t="str">
        <f t="shared" si="30"/>
        <v>22</v>
      </c>
      <c r="D551" t="str">
        <f>"19"</f>
        <v>19</v>
      </c>
      <c r="E551" t="str">
        <f>"201-22-19"</f>
        <v>201-22-19</v>
      </c>
      <c r="F551" t="s">
        <v>41</v>
      </c>
      <c r="G551" t="s">
        <v>42</v>
      </c>
      <c r="H551" t="s">
        <v>43</v>
      </c>
      <c r="R551">
        <v>0</v>
      </c>
      <c r="S551">
        <v>1</v>
      </c>
      <c r="T551">
        <v>0</v>
      </c>
      <c r="U551">
        <v>1</v>
      </c>
      <c r="V551">
        <v>1</v>
      </c>
      <c r="W551">
        <v>0</v>
      </c>
      <c r="X551">
        <v>1</v>
      </c>
      <c r="Y551">
        <v>0</v>
      </c>
      <c r="Z551">
        <v>0</v>
      </c>
      <c r="AA551">
        <v>0</v>
      </c>
      <c r="AB551">
        <v>1</v>
      </c>
      <c r="AC551">
        <v>0</v>
      </c>
      <c r="AD551">
        <v>0</v>
      </c>
      <c r="AE551">
        <v>1</v>
      </c>
      <c r="AF551">
        <v>0</v>
      </c>
      <c r="AG551">
        <v>0</v>
      </c>
      <c r="AH551">
        <v>0</v>
      </c>
      <c r="AI551">
        <v>0</v>
      </c>
    </row>
    <row r="552" spans="1:37" x14ac:dyDescent="0.25">
      <c r="A552" t="str">
        <f>"548"</f>
        <v>548</v>
      </c>
      <c r="B552" t="str">
        <f t="shared" si="29"/>
        <v>201</v>
      </c>
      <c r="C552" t="str">
        <f t="shared" si="30"/>
        <v>22</v>
      </c>
      <c r="D552" t="str">
        <f>"12"</f>
        <v>12</v>
      </c>
      <c r="E552" t="str">
        <f>"201-22-12"</f>
        <v>201-22-12</v>
      </c>
      <c r="F552" t="s">
        <v>41</v>
      </c>
      <c r="G552" t="s">
        <v>42</v>
      </c>
      <c r="H552" t="s">
        <v>43</v>
      </c>
      <c r="R552">
        <v>0</v>
      </c>
      <c r="S552">
        <v>1</v>
      </c>
      <c r="T552">
        <v>0</v>
      </c>
      <c r="U552">
        <v>1</v>
      </c>
      <c r="V552">
        <v>1</v>
      </c>
      <c r="W552">
        <v>0</v>
      </c>
      <c r="X552">
        <v>1</v>
      </c>
      <c r="Y552">
        <v>0</v>
      </c>
      <c r="Z552">
        <v>0</v>
      </c>
      <c r="AA552">
        <v>0</v>
      </c>
      <c r="AB552">
        <v>1</v>
      </c>
      <c r="AC552">
        <v>0</v>
      </c>
      <c r="AD552">
        <v>0</v>
      </c>
      <c r="AE552">
        <v>1</v>
      </c>
      <c r="AF552">
        <v>0</v>
      </c>
      <c r="AG552">
        <v>1</v>
      </c>
      <c r="AH552">
        <v>0</v>
      </c>
      <c r="AI552">
        <v>1</v>
      </c>
    </row>
    <row r="553" spans="1:37" x14ac:dyDescent="0.25">
      <c r="A553" t="str">
        <f>"549"</f>
        <v>549</v>
      </c>
      <c r="B553" t="str">
        <f t="shared" si="29"/>
        <v>201</v>
      </c>
      <c r="C553" t="str">
        <f t="shared" si="30"/>
        <v>22</v>
      </c>
      <c r="D553" t="str">
        <f>"8"</f>
        <v>8</v>
      </c>
      <c r="E553" t="str">
        <f>"201-22-8"</f>
        <v>201-22-8</v>
      </c>
      <c r="F553" t="s">
        <v>41</v>
      </c>
      <c r="G553" t="s">
        <v>42</v>
      </c>
      <c r="H553" t="s">
        <v>43</v>
      </c>
      <c r="R553">
        <v>1</v>
      </c>
      <c r="S553">
        <v>0</v>
      </c>
      <c r="T553">
        <v>0</v>
      </c>
      <c r="U553">
        <v>0</v>
      </c>
      <c r="V553">
        <v>0</v>
      </c>
      <c r="W553">
        <v>1</v>
      </c>
      <c r="X553">
        <v>0</v>
      </c>
      <c r="Y553">
        <v>1</v>
      </c>
      <c r="Z553">
        <v>1</v>
      </c>
      <c r="AA553">
        <v>0</v>
      </c>
      <c r="AB553">
        <v>0</v>
      </c>
      <c r="AC553">
        <v>1</v>
      </c>
      <c r="AD553">
        <v>0</v>
      </c>
      <c r="AE553">
        <v>0</v>
      </c>
      <c r="AF553">
        <v>0</v>
      </c>
      <c r="AG553">
        <v>1</v>
      </c>
      <c r="AH553">
        <v>0</v>
      </c>
      <c r="AI553">
        <v>1</v>
      </c>
    </row>
    <row r="554" spans="1:37" x14ac:dyDescent="0.25">
      <c r="A554" t="str">
        <f>"550"</f>
        <v>550</v>
      </c>
      <c r="B554" t="str">
        <f t="shared" si="29"/>
        <v>201</v>
      </c>
      <c r="C554" t="str">
        <f t="shared" si="30"/>
        <v>22</v>
      </c>
      <c r="D554" t="str">
        <f>"4"</f>
        <v>4</v>
      </c>
      <c r="E554" t="str">
        <f>"201-22-4"</f>
        <v>201-22-4</v>
      </c>
      <c r="F554" t="s">
        <v>41</v>
      </c>
      <c r="G554" t="s">
        <v>42</v>
      </c>
      <c r="H554" t="s">
        <v>43</v>
      </c>
      <c r="R554">
        <v>1</v>
      </c>
      <c r="S554">
        <v>0</v>
      </c>
      <c r="T554">
        <v>0</v>
      </c>
      <c r="U554">
        <v>0</v>
      </c>
      <c r="V554">
        <v>0</v>
      </c>
      <c r="W554">
        <v>1</v>
      </c>
      <c r="X554">
        <v>0</v>
      </c>
      <c r="Y554">
        <v>1</v>
      </c>
      <c r="Z554">
        <v>0</v>
      </c>
      <c r="AA554">
        <v>1</v>
      </c>
      <c r="AB554">
        <v>1</v>
      </c>
      <c r="AC554">
        <v>0</v>
      </c>
      <c r="AD554">
        <v>1</v>
      </c>
      <c r="AE554">
        <v>0</v>
      </c>
      <c r="AF554">
        <v>0</v>
      </c>
      <c r="AG554">
        <v>1</v>
      </c>
      <c r="AH554">
        <v>0</v>
      </c>
      <c r="AI554">
        <v>1</v>
      </c>
    </row>
    <row r="555" spans="1:37" x14ac:dyDescent="0.25">
      <c r="A555" t="str">
        <f>"551"</f>
        <v>551</v>
      </c>
      <c r="B555" t="str">
        <f t="shared" si="29"/>
        <v>201</v>
      </c>
      <c r="C555" t="str">
        <f t="shared" ref="C555:C579" si="31">"23"</f>
        <v>23</v>
      </c>
      <c r="D555" t="str">
        <f>"22"</f>
        <v>22</v>
      </c>
      <c r="E555" t="str">
        <f>"201-23-22"</f>
        <v>201-23-22</v>
      </c>
      <c r="F555" t="s">
        <v>41</v>
      </c>
      <c r="G555" t="s">
        <v>42</v>
      </c>
      <c r="H555" t="s">
        <v>43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1</v>
      </c>
      <c r="X555">
        <v>0</v>
      </c>
      <c r="Y555">
        <v>1</v>
      </c>
      <c r="Z555">
        <v>1</v>
      </c>
      <c r="AA555">
        <v>1</v>
      </c>
      <c r="AB555">
        <v>1</v>
      </c>
      <c r="AC555">
        <v>0</v>
      </c>
      <c r="AD555">
        <v>1</v>
      </c>
      <c r="AE555">
        <v>0</v>
      </c>
      <c r="AF555">
        <v>0</v>
      </c>
      <c r="AG555">
        <v>1</v>
      </c>
      <c r="AH555">
        <v>0</v>
      </c>
      <c r="AI555">
        <v>1</v>
      </c>
    </row>
    <row r="556" spans="1:37" x14ac:dyDescent="0.25">
      <c r="A556" t="str">
        <f>"552"</f>
        <v>552</v>
      </c>
      <c r="B556" t="str">
        <f t="shared" si="29"/>
        <v>201</v>
      </c>
      <c r="C556" t="str">
        <f t="shared" si="31"/>
        <v>23</v>
      </c>
      <c r="D556" t="str">
        <f>"21"</f>
        <v>21</v>
      </c>
      <c r="E556" t="str">
        <f>"201-23-21"</f>
        <v>201-23-21</v>
      </c>
      <c r="F556" t="s">
        <v>41</v>
      </c>
      <c r="G556" t="s">
        <v>44</v>
      </c>
      <c r="H556" t="s">
        <v>45</v>
      </c>
      <c r="I556">
        <v>1</v>
      </c>
      <c r="J556">
        <v>0</v>
      </c>
      <c r="K556">
        <v>1</v>
      </c>
      <c r="L556">
        <v>1</v>
      </c>
      <c r="M556">
        <v>1</v>
      </c>
      <c r="N556">
        <v>0</v>
      </c>
      <c r="O556">
        <v>1</v>
      </c>
      <c r="P556">
        <v>0</v>
      </c>
      <c r="Q556">
        <v>0</v>
      </c>
      <c r="AF556">
        <v>0</v>
      </c>
      <c r="AG556">
        <v>1</v>
      </c>
      <c r="AH556">
        <v>1</v>
      </c>
      <c r="AI556">
        <v>0</v>
      </c>
      <c r="AJ556">
        <v>1</v>
      </c>
      <c r="AK556">
        <v>0</v>
      </c>
    </row>
    <row r="557" spans="1:37" x14ac:dyDescent="0.25">
      <c r="A557" t="str">
        <f>"553"</f>
        <v>553</v>
      </c>
      <c r="B557" t="str">
        <f t="shared" si="29"/>
        <v>201</v>
      </c>
      <c r="C557" t="str">
        <f t="shared" si="31"/>
        <v>23</v>
      </c>
      <c r="D557" t="str">
        <f>"14"</f>
        <v>14</v>
      </c>
      <c r="E557" t="str">
        <f>"201-23-14"</f>
        <v>201-23-14</v>
      </c>
      <c r="F557" t="s">
        <v>41</v>
      </c>
      <c r="G557" t="s">
        <v>42</v>
      </c>
      <c r="H557" t="s">
        <v>43</v>
      </c>
      <c r="R557">
        <v>1</v>
      </c>
      <c r="S557">
        <v>0</v>
      </c>
      <c r="T557">
        <v>1</v>
      </c>
      <c r="U557">
        <v>0</v>
      </c>
      <c r="V557">
        <v>0</v>
      </c>
      <c r="W557">
        <v>0</v>
      </c>
      <c r="X557">
        <v>0</v>
      </c>
      <c r="Y557">
        <v>1</v>
      </c>
      <c r="Z557">
        <v>1</v>
      </c>
      <c r="AA557">
        <v>0</v>
      </c>
      <c r="AB557">
        <v>1</v>
      </c>
      <c r="AC557">
        <v>1</v>
      </c>
      <c r="AD557">
        <v>0</v>
      </c>
      <c r="AE557">
        <v>0</v>
      </c>
      <c r="AF557">
        <v>0</v>
      </c>
      <c r="AG557">
        <v>1</v>
      </c>
      <c r="AH557">
        <v>0</v>
      </c>
      <c r="AI557">
        <v>1</v>
      </c>
    </row>
    <row r="558" spans="1:37" x14ac:dyDescent="0.25">
      <c r="A558" t="str">
        <f>"554"</f>
        <v>554</v>
      </c>
      <c r="B558" t="str">
        <f t="shared" si="29"/>
        <v>201</v>
      </c>
      <c r="C558" t="str">
        <f t="shared" si="31"/>
        <v>23</v>
      </c>
      <c r="D558" t="str">
        <f>"13"</f>
        <v>13</v>
      </c>
      <c r="E558" t="str">
        <f>"201-23-13"</f>
        <v>201-23-13</v>
      </c>
      <c r="F558" t="s">
        <v>41</v>
      </c>
      <c r="G558" t="s">
        <v>42</v>
      </c>
      <c r="H558" t="s">
        <v>43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1</v>
      </c>
      <c r="X558">
        <v>0</v>
      </c>
      <c r="Y558">
        <v>0</v>
      </c>
      <c r="Z558">
        <v>0</v>
      </c>
      <c r="AA558">
        <v>0</v>
      </c>
      <c r="AB558">
        <v>1</v>
      </c>
      <c r="AC558">
        <v>0</v>
      </c>
      <c r="AD558">
        <v>0</v>
      </c>
      <c r="AE558">
        <v>1</v>
      </c>
      <c r="AF558">
        <v>0</v>
      </c>
      <c r="AG558">
        <v>1</v>
      </c>
      <c r="AH558">
        <v>1</v>
      </c>
      <c r="AI558">
        <v>0</v>
      </c>
    </row>
    <row r="559" spans="1:37" x14ac:dyDescent="0.25">
      <c r="A559" t="str">
        <f>"555"</f>
        <v>555</v>
      </c>
      <c r="B559" t="str">
        <f t="shared" si="29"/>
        <v>201</v>
      </c>
      <c r="C559" t="str">
        <f t="shared" si="31"/>
        <v>23</v>
      </c>
      <c r="D559" t="str">
        <f>"10"</f>
        <v>10</v>
      </c>
      <c r="E559" t="str">
        <f>"201-23-10"</f>
        <v>201-23-10</v>
      </c>
      <c r="F559" t="s">
        <v>41</v>
      </c>
      <c r="G559" t="s">
        <v>42</v>
      </c>
      <c r="H559" t="s">
        <v>43</v>
      </c>
      <c r="R559">
        <v>0</v>
      </c>
      <c r="S559">
        <v>0</v>
      </c>
      <c r="T559">
        <v>1</v>
      </c>
      <c r="U559">
        <v>0</v>
      </c>
      <c r="V559">
        <v>1</v>
      </c>
      <c r="W559">
        <v>0</v>
      </c>
      <c r="X559">
        <v>0</v>
      </c>
      <c r="Y559">
        <v>1</v>
      </c>
      <c r="Z559">
        <v>0</v>
      </c>
      <c r="AA559">
        <v>1</v>
      </c>
      <c r="AB559">
        <v>0</v>
      </c>
      <c r="AC559">
        <v>1</v>
      </c>
      <c r="AD559">
        <v>0</v>
      </c>
      <c r="AE559">
        <v>1</v>
      </c>
      <c r="AF559">
        <v>0</v>
      </c>
      <c r="AG559">
        <v>1</v>
      </c>
      <c r="AH559">
        <v>1</v>
      </c>
      <c r="AI559">
        <v>0</v>
      </c>
    </row>
    <row r="560" spans="1:37" x14ac:dyDescent="0.25">
      <c r="A560" t="str">
        <f>"556"</f>
        <v>556</v>
      </c>
      <c r="B560" t="str">
        <f t="shared" si="29"/>
        <v>201</v>
      </c>
      <c r="C560" t="str">
        <f t="shared" si="31"/>
        <v>23</v>
      </c>
      <c r="D560" t="str">
        <f>"5"</f>
        <v>5</v>
      </c>
      <c r="E560" t="str">
        <f>"201-23-5"</f>
        <v>201-23-5</v>
      </c>
      <c r="F560" t="s">
        <v>41</v>
      </c>
      <c r="G560" t="s">
        <v>42</v>
      </c>
      <c r="H560" t="s">
        <v>43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1</v>
      </c>
      <c r="X560">
        <v>0</v>
      </c>
      <c r="Y560">
        <v>1</v>
      </c>
      <c r="Z560">
        <v>1</v>
      </c>
      <c r="AA560">
        <v>1</v>
      </c>
      <c r="AB560">
        <v>1</v>
      </c>
      <c r="AC560">
        <v>1</v>
      </c>
      <c r="AD560">
        <v>0</v>
      </c>
      <c r="AE560">
        <v>0</v>
      </c>
      <c r="AF560">
        <v>0</v>
      </c>
      <c r="AG560">
        <v>1</v>
      </c>
      <c r="AH560">
        <v>0</v>
      </c>
      <c r="AI560">
        <v>1</v>
      </c>
    </row>
    <row r="561" spans="1:37" x14ac:dyDescent="0.25">
      <c r="A561" t="str">
        <f>"557"</f>
        <v>557</v>
      </c>
      <c r="B561" t="str">
        <f t="shared" si="29"/>
        <v>201</v>
      </c>
      <c r="C561" t="str">
        <f t="shared" si="31"/>
        <v>23</v>
      </c>
      <c r="D561" t="str">
        <f>"3"</f>
        <v>3</v>
      </c>
      <c r="E561" t="str">
        <f>"201-23-3"</f>
        <v>201-23-3</v>
      </c>
      <c r="F561" t="s">
        <v>41</v>
      </c>
      <c r="G561" t="s">
        <v>42</v>
      </c>
      <c r="H561" t="s">
        <v>43</v>
      </c>
      <c r="R561">
        <v>0</v>
      </c>
      <c r="S561">
        <v>0</v>
      </c>
      <c r="T561">
        <v>1</v>
      </c>
      <c r="U561">
        <v>0</v>
      </c>
      <c r="V561">
        <v>0</v>
      </c>
      <c r="W561">
        <v>0</v>
      </c>
      <c r="X561">
        <v>1</v>
      </c>
      <c r="Y561">
        <v>0</v>
      </c>
      <c r="Z561">
        <v>1</v>
      </c>
      <c r="AA561">
        <v>1</v>
      </c>
      <c r="AB561">
        <v>1</v>
      </c>
      <c r="AC561">
        <v>0</v>
      </c>
      <c r="AD561">
        <v>1</v>
      </c>
      <c r="AE561">
        <v>0</v>
      </c>
      <c r="AF561">
        <v>0</v>
      </c>
      <c r="AG561">
        <v>1</v>
      </c>
      <c r="AH561">
        <v>1</v>
      </c>
      <c r="AI561">
        <v>0</v>
      </c>
    </row>
    <row r="562" spans="1:37" x14ac:dyDescent="0.25">
      <c r="A562" t="str">
        <f>"558"</f>
        <v>558</v>
      </c>
      <c r="B562" t="str">
        <f t="shared" si="29"/>
        <v>201</v>
      </c>
      <c r="C562" t="str">
        <f t="shared" si="31"/>
        <v>23</v>
      </c>
      <c r="D562" t="str">
        <f>"24"</f>
        <v>24</v>
      </c>
      <c r="E562" t="str">
        <f>"201-23-24"</f>
        <v>201-23-24</v>
      </c>
      <c r="F562" t="s">
        <v>41</v>
      </c>
      <c r="G562" t="s">
        <v>42</v>
      </c>
      <c r="H562" t="s">
        <v>43</v>
      </c>
      <c r="R562">
        <v>1</v>
      </c>
      <c r="S562">
        <v>1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1</v>
      </c>
      <c r="AA562">
        <v>1</v>
      </c>
      <c r="AB562">
        <v>1</v>
      </c>
      <c r="AC562">
        <v>0</v>
      </c>
      <c r="AD562">
        <v>1</v>
      </c>
      <c r="AE562">
        <v>0</v>
      </c>
      <c r="AF562">
        <v>0</v>
      </c>
      <c r="AG562">
        <v>1</v>
      </c>
      <c r="AH562">
        <v>1</v>
      </c>
      <c r="AI562">
        <v>0</v>
      </c>
    </row>
    <row r="563" spans="1:37" x14ac:dyDescent="0.25">
      <c r="A563" t="str">
        <f>"559"</f>
        <v>559</v>
      </c>
      <c r="B563" t="str">
        <f t="shared" si="29"/>
        <v>201</v>
      </c>
      <c r="C563" t="str">
        <f t="shared" si="31"/>
        <v>23</v>
      </c>
      <c r="D563" t="str">
        <f>"23"</f>
        <v>23</v>
      </c>
      <c r="E563" t="str">
        <f>"201-23-23"</f>
        <v>201-23-23</v>
      </c>
      <c r="F563" t="s">
        <v>41</v>
      </c>
      <c r="G563" t="s">
        <v>42</v>
      </c>
      <c r="H563" t="s">
        <v>43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1</v>
      </c>
      <c r="X563">
        <v>0</v>
      </c>
      <c r="Y563">
        <v>1</v>
      </c>
      <c r="Z563">
        <v>1</v>
      </c>
      <c r="AA563">
        <v>1</v>
      </c>
      <c r="AB563">
        <v>1</v>
      </c>
      <c r="AC563">
        <v>0</v>
      </c>
      <c r="AD563">
        <v>0</v>
      </c>
      <c r="AE563">
        <v>0</v>
      </c>
      <c r="AF563">
        <v>0</v>
      </c>
      <c r="AG563">
        <v>1</v>
      </c>
      <c r="AH563">
        <v>0</v>
      </c>
      <c r="AI563">
        <v>1</v>
      </c>
    </row>
    <row r="564" spans="1:37" x14ac:dyDescent="0.25">
      <c r="A564" t="str">
        <f>"560"</f>
        <v>560</v>
      </c>
      <c r="B564" t="str">
        <f t="shared" si="29"/>
        <v>201</v>
      </c>
      <c r="C564" t="str">
        <f t="shared" si="31"/>
        <v>23</v>
      </c>
      <c r="D564" t="str">
        <f>"15"</f>
        <v>15</v>
      </c>
      <c r="E564" t="str">
        <f>"201-23-15"</f>
        <v>201-23-15</v>
      </c>
      <c r="F564" t="s">
        <v>41</v>
      </c>
      <c r="G564" t="s">
        <v>42</v>
      </c>
      <c r="H564" t="s">
        <v>43</v>
      </c>
      <c r="R564">
        <v>1</v>
      </c>
      <c r="S564">
        <v>0</v>
      </c>
      <c r="T564">
        <v>1</v>
      </c>
      <c r="U564">
        <v>0</v>
      </c>
      <c r="V564">
        <v>0</v>
      </c>
      <c r="W564">
        <v>0</v>
      </c>
      <c r="X564">
        <v>0</v>
      </c>
      <c r="Y564">
        <v>1</v>
      </c>
      <c r="Z564">
        <v>1</v>
      </c>
      <c r="AA564">
        <v>0</v>
      </c>
      <c r="AB564">
        <v>0</v>
      </c>
      <c r="AC564">
        <v>1</v>
      </c>
      <c r="AD564">
        <v>1</v>
      </c>
      <c r="AE564">
        <v>0</v>
      </c>
      <c r="AF564">
        <v>0</v>
      </c>
      <c r="AG564">
        <v>1</v>
      </c>
      <c r="AH564">
        <v>0</v>
      </c>
      <c r="AI564">
        <v>1</v>
      </c>
    </row>
    <row r="565" spans="1:37" x14ac:dyDescent="0.25">
      <c r="A565" t="str">
        <f>"561"</f>
        <v>561</v>
      </c>
      <c r="B565" t="str">
        <f t="shared" si="29"/>
        <v>201</v>
      </c>
      <c r="C565" t="str">
        <f t="shared" si="31"/>
        <v>23</v>
      </c>
      <c r="D565" t="str">
        <f>"6"</f>
        <v>6</v>
      </c>
      <c r="E565" t="str">
        <f>"201-23-6"</f>
        <v>201-23-6</v>
      </c>
      <c r="F565" t="s">
        <v>41</v>
      </c>
      <c r="G565" t="s">
        <v>42</v>
      </c>
      <c r="H565" t="s">
        <v>43</v>
      </c>
      <c r="R565">
        <v>1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1</v>
      </c>
      <c r="Y565">
        <v>1</v>
      </c>
      <c r="Z565">
        <v>1</v>
      </c>
      <c r="AA565">
        <v>0</v>
      </c>
      <c r="AB565">
        <v>1</v>
      </c>
      <c r="AC565">
        <v>0</v>
      </c>
      <c r="AD565">
        <v>0</v>
      </c>
      <c r="AE565">
        <v>1</v>
      </c>
      <c r="AF565">
        <v>0</v>
      </c>
      <c r="AG565">
        <v>1</v>
      </c>
      <c r="AH565">
        <v>0</v>
      </c>
      <c r="AI565">
        <v>1</v>
      </c>
    </row>
    <row r="566" spans="1:37" x14ac:dyDescent="0.25">
      <c r="A566" t="str">
        <f>"562"</f>
        <v>562</v>
      </c>
      <c r="B566" t="str">
        <f t="shared" si="29"/>
        <v>201</v>
      </c>
      <c r="C566" t="str">
        <f t="shared" si="31"/>
        <v>23</v>
      </c>
      <c r="D566" t="str">
        <f>"1"</f>
        <v>1</v>
      </c>
      <c r="E566" t="str">
        <f>"201-23-1"</f>
        <v>201-23-1</v>
      </c>
      <c r="F566" t="s">
        <v>41</v>
      </c>
      <c r="G566" t="s">
        <v>42</v>
      </c>
      <c r="H566" t="s">
        <v>43</v>
      </c>
      <c r="R566">
        <v>0</v>
      </c>
      <c r="S566">
        <v>0</v>
      </c>
      <c r="T566">
        <v>1</v>
      </c>
      <c r="U566">
        <v>0</v>
      </c>
      <c r="V566">
        <v>0</v>
      </c>
      <c r="W566">
        <v>1</v>
      </c>
      <c r="X566">
        <v>0</v>
      </c>
      <c r="Y566">
        <v>0</v>
      </c>
      <c r="Z566">
        <v>1</v>
      </c>
      <c r="AA566">
        <v>1</v>
      </c>
      <c r="AB566">
        <v>1</v>
      </c>
      <c r="AC566">
        <v>0</v>
      </c>
      <c r="AD566">
        <v>1</v>
      </c>
      <c r="AE566">
        <v>0</v>
      </c>
      <c r="AF566">
        <v>0</v>
      </c>
      <c r="AG566">
        <v>1</v>
      </c>
      <c r="AH566">
        <v>0</v>
      </c>
      <c r="AI566">
        <v>1</v>
      </c>
    </row>
    <row r="567" spans="1:37" x14ac:dyDescent="0.25">
      <c r="A567" t="str">
        <f>"563"</f>
        <v>563</v>
      </c>
      <c r="B567" t="str">
        <f t="shared" si="29"/>
        <v>201</v>
      </c>
      <c r="C567" t="str">
        <f t="shared" si="31"/>
        <v>23</v>
      </c>
      <c r="D567" t="str">
        <f>"25"</f>
        <v>25</v>
      </c>
      <c r="E567" t="str">
        <f>"201-23-25"</f>
        <v>201-23-25</v>
      </c>
      <c r="F567" t="s">
        <v>41</v>
      </c>
      <c r="G567" t="s">
        <v>42</v>
      </c>
      <c r="H567" t="s">
        <v>43</v>
      </c>
      <c r="R567">
        <v>0</v>
      </c>
      <c r="S567">
        <v>0</v>
      </c>
      <c r="T567">
        <v>0</v>
      </c>
      <c r="U567">
        <v>1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1</v>
      </c>
      <c r="AD567">
        <v>0</v>
      </c>
      <c r="AE567">
        <v>0</v>
      </c>
      <c r="AF567">
        <v>1</v>
      </c>
      <c r="AG567">
        <v>0</v>
      </c>
      <c r="AH567">
        <v>1</v>
      </c>
      <c r="AI567">
        <v>0</v>
      </c>
    </row>
    <row r="568" spans="1:37" x14ac:dyDescent="0.25">
      <c r="A568" t="str">
        <f>"564"</f>
        <v>564</v>
      </c>
      <c r="B568" t="str">
        <f t="shared" si="29"/>
        <v>201</v>
      </c>
      <c r="C568" t="str">
        <f t="shared" si="31"/>
        <v>23</v>
      </c>
      <c r="D568" t="str">
        <f>"18"</f>
        <v>18</v>
      </c>
      <c r="E568" t="str">
        <f>"201-23-18"</f>
        <v>201-23-18</v>
      </c>
      <c r="F568" t="s">
        <v>41</v>
      </c>
      <c r="G568" t="s">
        <v>42</v>
      </c>
      <c r="H568" t="s">
        <v>43</v>
      </c>
      <c r="R568">
        <v>1</v>
      </c>
      <c r="S568">
        <v>0</v>
      </c>
      <c r="T568">
        <v>1</v>
      </c>
      <c r="U568">
        <v>0</v>
      </c>
      <c r="V568">
        <v>1</v>
      </c>
      <c r="W568">
        <v>1</v>
      </c>
      <c r="X568">
        <v>0</v>
      </c>
      <c r="Y568">
        <v>0</v>
      </c>
      <c r="Z568">
        <v>0</v>
      </c>
      <c r="AA568">
        <v>0</v>
      </c>
      <c r="AB568">
        <v>1</v>
      </c>
      <c r="AC568">
        <v>0</v>
      </c>
      <c r="AD568">
        <v>0</v>
      </c>
      <c r="AE568">
        <v>0</v>
      </c>
      <c r="AF568">
        <v>0</v>
      </c>
      <c r="AG568">
        <v>1</v>
      </c>
      <c r="AH568">
        <v>0</v>
      </c>
      <c r="AI568">
        <v>1</v>
      </c>
    </row>
    <row r="569" spans="1:37" x14ac:dyDescent="0.25">
      <c r="A569" t="str">
        <f>"565"</f>
        <v>565</v>
      </c>
      <c r="B569" t="str">
        <f t="shared" si="29"/>
        <v>201</v>
      </c>
      <c r="C569" t="str">
        <f t="shared" si="31"/>
        <v>23</v>
      </c>
      <c r="D569" t="str">
        <f>"17"</f>
        <v>17</v>
      </c>
      <c r="E569" t="str">
        <f>"201-23-17"</f>
        <v>201-23-17</v>
      </c>
      <c r="F569" t="s">
        <v>41</v>
      </c>
      <c r="G569" t="s">
        <v>42</v>
      </c>
      <c r="H569" t="s">
        <v>43</v>
      </c>
      <c r="R569">
        <v>1</v>
      </c>
      <c r="S569">
        <v>0</v>
      </c>
      <c r="T569">
        <v>0</v>
      </c>
      <c r="U569">
        <v>0</v>
      </c>
      <c r="V569">
        <v>0</v>
      </c>
      <c r="W569">
        <v>1</v>
      </c>
      <c r="X569">
        <v>0</v>
      </c>
      <c r="Y569">
        <v>0</v>
      </c>
      <c r="Z569">
        <v>1</v>
      </c>
      <c r="AA569">
        <v>1</v>
      </c>
      <c r="AB569">
        <v>1</v>
      </c>
      <c r="AC569">
        <v>1</v>
      </c>
      <c r="AD569">
        <v>0</v>
      </c>
      <c r="AE569">
        <v>0</v>
      </c>
      <c r="AF569">
        <v>0</v>
      </c>
      <c r="AG569">
        <v>1</v>
      </c>
      <c r="AH569">
        <v>0</v>
      </c>
      <c r="AI569">
        <v>1</v>
      </c>
    </row>
    <row r="570" spans="1:37" x14ac:dyDescent="0.25">
      <c r="A570" t="str">
        <f>"566"</f>
        <v>566</v>
      </c>
      <c r="B570" t="str">
        <f t="shared" si="29"/>
        <v>201</v>
      </c>
      <c r="C570" t="str">
        <f t="shared" si="31"/>
        <v>23</v>
      </c>
      <c r="D570" t="str">
        <f>"11"</f>
        <v>11</v>
      </c>
      <c r="E570" t="str">
        <f>"201-23-11"</f>
        <v>201-23-11</v>
      </c>
      <c r="F570" t="s">
        <v>41</v>
      </c>
      <c r="G570" t="s">
        <v>42</v>
      </c>
      <c r="H570" t="s">
        <v>43</v>
      </c>
      <c r="R570">
        <v>1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1</v>
      </c>
      <c r="Y570">
        <v>0</v>
      </c>
      <c r="Z570">
        <v>1</v>
      </c>
      <c r="AA570">
        <v>1</v>
      </c>
      <c r="AB570">
        <v>1</v>
      </c>
      <c r="AC570">
        <v>0</v>
      </c>
      <c r="AD570">
        <v>0</v>
      </c>
      <c r="AE570">
        <v>1</v>
      </c>
      <c r="AF570">
        <v>0</v>
      </c>
      <c r="AG570">
        <v>1</v>
      </c>
      <c r="AH570">
        <v>0</v>
      </c>
      <c r="AI570">
        <v>1</v>
      </c>
    </row>
    <row r="571" spans="1:37" x14ac:dyDescent="0.25">
      <c r="A571" t="str">
        <f>"567"</f>
        <v>567</v>
      </c>
      <c r="B571" t="str">
        <f t="shared" si="29"/>
        <v>201</v>
      </c>
      <c r="C571" t="str">
        <f t="shared" si="31"/>
        <v>23</v>
      </c>
      <c r="D571" t="str">
        <f>"7"</f>
        <v>7</v>
      </c>
      <c r="E571" t="str">
        <f>"201-23-7"</f>
        <v>201-23-7</v>
      </c>
      <c r="F571" t="s">
        <v>41</v>
      </c>
      <c r="G571" t="s">
        <v>42</v>
      </c>
      <c r="H571" t="s">
        <v>43</v>
      </c>
      <c r="R571">
        <v>1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1</v>
      </c>
      <c r="Y571">
        <v>1</v>
      </c>
      <c r="Z571">
        <v>1</v>
      </c>
      <c r="AA571">
        <v>0</v>
      </c>
      <c r="AB571">
        <v>1</v>
      </c>
      <c r="AC571">
        <v>0</v>
      </c>
      <c r="AD571">
        <v>0</v>
      </c>
      <c r="AE571">
        <v>1</v>
      </c>
      <c r="AF571">
        <v>0</v>
      </c>
      <c r="AG571">
        <v>1</v>
      </c>
      <c r="AH571">
        <v>0</v>
      </c>
      <c r="AI571">
        <v>1</v>
      </c>
    </row>
    <row r="572" spans="1:37" x14ac:dyDescent="0.25">
      <c r="A572" t="str">
        <f>"568"</f>
        <v>568</v>
      </c>
      <c r="B572" t="str">
        <f t="shared" si="29"/>
        <v>201</v>
      </c>
      <c r="C572" t="str">
        <f t="shared" si="31"/>
        <v>23</v>
      </c>
      <c r="D572" t="str">
        <f>"2"</f>
        <v>2</v>
      </c>
      <c r="E572" t="str">
        <f>"201-23-2"</f>
        <v>201-23-2</v>
      </c>
      <c r="F572" t="s">
        <v>41</v>
      </c>
      <c r="G572" t="s">
        <v>42</v>
      </c>
      <c r="H572" t="s">
        <v>43</v>
      </c>
      <c r="R572">
        <v>0</v>
      </c>
      <c r="S572">
        <v>0</v>
      </c>
      <c r="T572">
        <v>1</v>
      </c>
      <c r="U572">
        <v>0</v>
      </c>
      <c r="V572">
        <v>0</v>
      </c>
      <c r="W572">
        <v>1</v>
      </c>
      <c r="X572">
        <v>0</v>
      </c>
      <c r="Y572">
        <v>1</v>
      </c>
      <c r="Z572">
        <v>1</v>
      </c>
      <c r="AA572">
        <v>0</v>
      </c>
      <c r="AB572">
        <v>1</v>
      </c>
      <c r="AC572">
        <v>0</v>
      </c>
      <c r="AD572">
        <v>1</v>
      </c>
      <c r="AE572">
        <v>0</v>
      </c>
      <c r="AF572">
        <v>0</v>
      </c>
      <c r="AG572">
        <v>1</v>
      </c>
      <c r="AH572">
        <v>0</v>
      </c>
      <c r="AI572">
        <v>1</v>
      </c>
    </row>
    <row r="573" spans="1:37" x14ac:dyDescent="0.25">
      <c r="A573" t="str">
        <f>"569"</f>
        <v>569</v>
      </c>
      <c r="B573" t="str">
        <f t="shared" si="29"/>
        <v>201</v>
      </c>
      <c r="C573" t="str">
        <f t="shared" si="31"/>
        <v>23</v>
      </c>
      <c r="D573" t="str">
        <f>"20"</f>
        <v>20</v>
      </c>
      <c r="E573" t="str">
        <f>"201-23-20"</f>
        <v>201-23-20</v>
      </c>
      <c r="F573" t="s">
        <v>41</v>
      </c>
      <c r="G573" t="s">
        <v>44</v>
      </c>
      <c r="H573" t="s">
        <v>45</v>
      </c>
      <c r="I573">
        <v>1</v>
      </c>
      <c r="J573">
        <v>0</v>
      </c>
      <c r="K573">
        <v>1</v>
      </c>
      <c r="L573">
        <v>1</v>
      </c>
      <c r="M573">
        <v>1</v>
      </c>
      <c r="N573">
        <v>0</v>
      </c>
      <c r="O573">
        <v>1</v>
      </c>
      <c r="P573">
        <v>0</v>
      </c>
      <c r="Q573">
        <v>0</v>
      </c>
      <c r="AF573">
        <v>0</v>
      </c>
      <c r="AG573">
        <v>1</v>
      </c>
      <c r="AH573">
        <v>1</v>
      </c>
      <c r="AI573">
        <v>0</v>
      </c>
      <c r="AJ573">
        <v>1</v>
      </c>
      <c r="AK573">
        <v>0</v>
      </c>
    </row>
    <row r="574" spans="1:37" x14ac:dyDescent="0.25">
      <c r="A574" t="str">
        <f>"570"</f>
        <v>570</v>
      </c>
      <c r="B574" t="str">
        <f t="shared" si="29"/>
        <v>201</v>
      </c>
      <c r="C574" t="str">
        <f t="shared" si="31"/>
        <v>23</v>
      </c>
      <c r="D574" t="str">
        <f>"19"</f>
        <v>19</v>
      </c>
      <c r="E574" t="str">
        <f>"201-23-19"</f>
        <v>201-23-19</v>
      </c>
      <c r="F574" t="s">
        <v>41</v>
      </c>
      <c r="G574" t="s">
        <v>42</v>
      </c>
      <c r="H574" t="s">
        <v>43</v>
      </c>
      <c r="R574">
        <v>1</v>
      </c>
      <c r="S574">
        <v>1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1</v>
      </c>
      <c r="AA574">
        <v>1</v>
      </c>
      <c r="AB574">
        <v>1</v>
      </c>
      <c r="AC574">
        <v>1</v>
      </c>
      <c r="AD574">
        <v>0</v>
      </c>
      <c r="AE574">
        <v>0</v>
      </c>
      <c r="AF574">
        <v>0</v>
      </c>
      <c r="AG574">
        <v>1</v>
      </c>
      <c r="AH574">
        <v>0</v>
      </c>
      <c r="AI574">
        <v>1</v>
      </c>
    </row>
    <row r="575" spans="1:37" x14ac:dyDescent="0.25">
      <c r="A575" t="str">
        <f>"571"</f>
        <v>571</v>
      </c>
      <c r="B575" t="str">
        <f t="shared" si="29"/>
        <v>201</v>
      </c>
      <c r="C575" t="str">
        <f t="shared" si="31"/>
        <v>23</v>
      </c>
      <c r="D575" t="str">
        <f>"12"</f>
        <v>12</v>
      </c>
      <c r="E575" t="str">
        <f>"201-23-12"</f>
        <v>201-23-12</v>
      </c>
      <c r="F575" t="s">
        <v>41</v>
      </c>
      <c r="G575" t="s">
        <v>42</v>
      </c>
      <c r="H575" t="s">
        <v>43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1</v>
      </c>
      <c r="AC575">
        <v>0</v>
      </c>
      <c r="AD575">
        <v>0</v>
      </c>
      <c r="AE575">
        <v>1</v>
      </c>
      <c r="AF575">
        <v>0</v>
      </c>
      <c r="AG575">
        <v>1</v>
      </c>
      <c r="AH575">
        <v>1</v>
      </c>
      <c r="AI575">
        <v>0</v>
      </c>
    </row>
    <row r="576" spans="1:37" x14ac:dyDescent="0.25">
      <c r="A576" t="str">
        <f>"572"</f>
        <v>572</v>
      </c>
      <c r="B576" t="str">
        <f t="shared" si="29"/>
        <v>201</v>
      </c>
      <c r="C576" t="str">
        <f t="shared" si="31"/>
        <v>23</v>
      </c>
      <c r="D576" t="str">
        <f>"4"</f>
        <v>4</v>
      </c>
      <c r="E576" t="str">
        <f>"201-23-4"</f>
        <v>201-23-4</v>
      </c>
      <c r="F576" t="s">
        <v>41</v>
      </c>
      <c r="G576" t="s">
        <v>42</v>
      </c>
      <c r="H576" t="s">
        <v>43</v>
      </c>
      <c r="R576">
        <v>1</v>
      </c>
      <c r="S576">
        <v>0</v>
      </c>
      <c r="T576">
        <v>0</v>
      </c>
      <c r="U576">
        <v>0</v>
      </c>
      <c r="V576">
        <v>0</v>
      </c>
      <c r="W576">
        <v>1</v>
      </c>
      <c r="X576">
        <v>0</v>
      </c>
      <c r="Y576">
        <v>0</v>
      </c>
      <c r="Z576">
        <v>1</v>
      </c>
      <c r="AA576">
        <v>1</v>
      </c>
      <c r="AB576">
        <v>1</v>
      </c>
      <c r="AC576">
        <v>1</v>
      </c>
      <c r="AD576">
        <v>0</v>
      </c>
      <c r="AE576">
        <v>0</v>
      </c>
      <c r="AF576">
        <v>1</v>
      </c>
      <c r="AG576">
        <v>0</v>
      </c>
      <c r="AH576">
        <v>1</v>
      </c>
      <c r="AI576">
        <v>0</v>
      </c>
    </row>
    <row r="577" spans="1:37" x14ac:dyDescent="0.25">
      <c r="A577" t="str">
        <f>"573"</f>
        <v>573</v>
      </c>
      <c r="B577" t="str">
        <f t="shared" si="29"/>
        <v>201</v>
      </c>
      <c r="C577" t="str">
        <f t="shared" si="31"/>
        <v>23</v>
      </c>
      <c r="D577" t="str">
        <f>"16"</f>
        <v>16</v>
      </c>
      <c r="E577" t="str">
        <f>"201-23-16"</f>
        <v>201-23-16</v>
      </c>
      <c r="F577" t="s">
        <v>41</v>
      </c>
      <c r="G577" t="s">
        <v>42</v>
      </c>
      <c r="H577" t="s">
        <v>43</v>
      </c>
      <c r="R577">
        <v>1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1</v>
      </c>
      <c r="Y577">
        <v>1</v>
      </c>
      <c r="Z577">
        <v>1</v>
      </c>
      <c r="AA577">
        <v>0</v>
      </c>
      <c r="AB577">
        <v>1</v>
      </c>
      <c r="AC577">
        <v>1</v>
      </c>
      <c r="AD577">
        <v>0</v>
      </c>
      <c r="AE577">
        <v>0</v>
      </c>
      <c r="AF577">
        <v>0</v>
      </c>
      <c r="AG577">
        <v>1</v>
      </c>
      <c r="AH577">
        <v>1</v>
      </c>
      <c r="AI577">
        <v>0</v>
      </c>
    </row>
    <row r="578" spans="1:37" x14ac:dyDescent="0.25">
      <c r="A578" t="str">
        <f>"574"</f>
        <v>574</v>
      </c>
      <c r="B578" t="str">
        <f t="shared" si="29"/>
        <v>201</v>
      </c>
      <c r="C578" t="str">
        <f t="shared" si="31"/>
        <v>23</v>
      </c>
      <c r="D578" t="str">
        <f>"8"</f>
        <v>8</v>
      </c>
      <c r="E578" t="str">
        <f>"201-23-8"</f>
        <v>201-23-8</v>
      </c>
      <c r="F578" t="s">
        <v>41</v>
      </c>
      <c r="G578" t="s">
        <v>42</v>
      </c>
      <c r="H578" t="s">
        <v>43</v>
      </c>
      <c r="R578">
        <v>1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1</v>
      </c>
      <c r="Z578">
        <v>1</v>
      </c>
      <c r="AA578">
        <v>1</v>
      </c>
      <c r="AB578">
        <v>1</v>
      </c>
      <c r="AC578">
        <v>1</v>
      </c>
      <c r="AD578">
        <v>0</v>
      </c>
      <c r="AE578">
        <v>0</v>
      </c>
      <c r="AF578">
        <v>1</v>
      </c>
      <c r="AG578">
        <v>0</v>
      </c>
      <c r="AH578">
        <v>1</v>
      </c>
      <c r="AI578">
        <v>0</v>
      </c>
    </row>
    <row r="579" spans="1:37" x14ac:dyDescent="0.25">
      <c r="A579" t="str">
        <f>"575"</f>
        <v>575</v>
      </c>
      <c r="B579" t="str">
        <f t="shared" si="29"/>
        <v>201</v>
      </c>
      <c r="C579" t="str">
        <f t="shared" si="31"/>
        <v>23</v>
      </c>
      <c r="D579" t="str">
        <f>"9"</f>
        <v>9</v>
      </c>
      <c r="E579" t="str">
        <f>"201-23-9"</f>
        <v>201-23-9</v>
      </c>
      <c r="F579" t="s">
        <v>41</v>
      </c>
      <c r="G579" t="s">
        <v>42</v>
      </c>
      <c r="H579" t="s">
        <v>43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1</v>
      </c>
      <c r="X579">
        <v>0</v>
      </c>
      <c r="Y579">
        <v>1</v>
      </c>
      <c r="Z579">
        <v>1</v>
      </c>
      <c r="AA579">
        <v>1</v>
      </c>
      <c r="AB579">
        <v>1</v>
      </c>
      <c r="AC579">
        <v>1</v>
      </c>
      <c r="AD579">
        <v>0</v>
      </c>
      <c r="AE579">
        <v>0</v>
      </c>
      <c r="AF579">
        <v>0</v>
      </c>
      <c r="AG579">
        <v>1</v>
      </c>
      <c r="AH579">
        <v>1</v>
      </c>
      <c r="AI579">
        <v>0</v>
      </c>
    </row>
    <row r="580" spans="1:37" x14ac:dyDescent="0.25">
      <c r="A580" t="str">
        <f>"576"</f>
        <v>576</v>
      </c>
      <c r="B580" t="str">
        <f t="shared" si="29"/>
        <v>201</v>
      </c>
      <c r="C580" t="str">
        <f t="shared" ref="C580:C604" si="32">"24"</f>
        <v>24</v>
      </c>
      <c r="D580" t="str">
        <f>"22"</f>
        <v>22</v>
      </c>
      <c r="E580" t="str">
        <f>"201-24-22"</f>
        <v>201-24-22</v>
      </c>
      <c r="F580" t="s">
        <v>41</v>
      </c>
      <c r="G580" t="s">
        <v>44</v>
      </c>
      <c r="H580" t="s">
        <v>45</v>
      </c>
      <c r="I580">
        <v>1</v>
      </c>
      <c r="J580">
        <v>0</v>
      </c>
      <c r="K580">
        <v>0</v>
      </c>
      <c r="L580">
        <v>0</v>
      </c>
      <c r="M580">
        <v>1</v>
      </c>
      <c r="N580">
        <v>1</v>
      </c>
      <c r="O580">
        <v>1</v>
      </c>
      <c r="P580">
        <v>0</v>
      </c>
      <c r="Q580">
        <v>1</v>
      </c>
      <c r="AF580">
        <v>0</v>
      </c>
      <c r="AG580">
        <v>1</v>
      </c>
      <c r="AH580">
        <v>1</v>
      </c>
      <c r="AI580">
        <v>0</v>
      </c>
      <c r="AJ580">
        <v>1</v>
      </c>
      <c r="AK580">
        <v>0</v>
      </c>
    </row>
    <row r="581" spans="1:37" x14ac:dyDescent="0.25">
      <c r="A581" t="str">
        <f>"577"</f>
        <v>577</v>
      </c>
      <c r="B581" t="str">
        <f t="shared" ref="B581:B644" si="33">"201"</f>
        <v>201</v>
      </c>
      <c r="C581" t="str">
        <f t="shared" si="32"/>
        <v>24</v>
      </c>
      <c r="D581" t="str">
        <f>"21"</f>
        <v>21</v>
      </c>
      <c r="E581" t="str">
        <f>"201-24-21"</f>
        <v>201-24-21</v>
      </c>
      <c r="F581" t="s">
        <v>41</v>
      </c>
      <c r="G581" t="s">
        <v>44</v>
      </c>
      <c r="H581" t="s">
        <v>45</v>
      </c>
      <c r="I581">
        <v>0</v>
      </c>
      <c r="J581">
        <v>1</v>
      </c>
      <c r="K581">
        <v>1</v>
      </c>
      <c r="L581">
        <v>1</v>
      </c>
      <c r="M581">
        <v>0</v>
      </c>
      <c r="N581">
        <v>1</v>
      </c>
      <c r="O581">
        <v>1</v>
      </c>
      <c r="P581">
        <v>0</v>
      </c>
      <c r="Q581">
        <v>0</v>
      </c>
      <c r="AF581">
        <v>0</v>
      </c>
      <c r="AG581">
        <v>1</v>
      </c>
      <c r="AH581">
        <v>0</v>
      </c>
      <c r="AI581">
        <v>1</v>
      </c>
      <c r="AJ581">
        <v>0</v>
      </c>
      <c r="AK581">
        <v>1</v>
      </c>
    </row>
    <row r="582" spans="1:37" x14ac:dyDescent="0.25">
      <c r="A582" t="str">
        <f>"578"</f>
        <v>578</v>
      </c>
      <c r="B582" t="str">
        <f t="shared" si="33"/>
        <v>201</v>
      </c>
      <c r="C582" t="str">
        <f t="shared" si="32"/>
        <v>24</v>
      </c>
      <c r="D582" t="str">
        <f>"14"</f>
        <v>14</v>
      </c>
      <c r="E582" t="str">
        <f>"201-24-14"</f>
        <v>201-24-14</v>
      </c>
      <c r="F582" t="s">
        <v>41</v>
      </c>
      <c r="G582" t="s">
        <v>44</v>
      </c>
      <c r="H582" t="s">
        <v>45</v>
      </c>
      <c r="I582">
        <v>0</v>
      </c>
      <c r="J582">
        <v>0</v>
      </c>
      <c r="K582">
        <v>1</v>
      </c>
      <c r="L582">
        <v>1</v>
      </c>
      <c r="M582">
        <v>0</v>
      </c>
      <c r="N582">
        <v>1</v>
      </c>
      <c r="O582">
        <v>1</v>
      </c>
      <c r="P582">
        <v>0</v>
      </c>
      <c r="Q582">
        <v>1</v>
      </c>
      <c r="AF582">
        <v>0</v>
      </c>
      <c r="AG582">
        <v>1</v>
      </c>
      <c r="AH582">
        <v>0</v>
      </c>
      <c r="AI582">
        <v>1</v>
      </c>
      <c r="AJ582">
        <v>0</v>
      </c>
      <c r="AK582">
        <v>1</v>
      </c>
    </row>
    <row r="583" spans="1:37" x14ac:dyDescent="0.25">
      <c r="A583" t="str">
        <f>"579"</f>
        <v>579</v>
      </c>
      <c r="B583" t="str">
        <f t="shared" si="33"/>
        <v>201</v>
      </c>
      <c r="C583" t="str">
        <f t="shared" si="32"/>
        <v>24</v>
      </c>
      <c r="D583" t="str">
        <f>"13"</f>
        <v>13</v>
      </c>
      <c r="E583" t="str">
        <f>"201-24-13"</f>
        <v>201-24-13</v>
      </c>
      <c r="F583" t="s">
        <v>41</v>
      </c>
      <c r="G583" t="s">
        <v>44</v>
      </c>
      <c r="H583" t="s">
        <v>45</v>
      </c>
      <c r="I583">
        <v>1</v>
      </c>
      <c r="J583">
        <v>1</v>
      </c>
      <c r="K583">
        <v>0</v>
      </c>
      <c r="L583">
        <v>0</v>
      </c>
      <c r="M583">
        <v>1</v>
      </c>
      <c r="N583">
        <v>1</v>
      </c>
      <c r="O583">
        <v>0</v>
      </c>
      <c r="P583">
        <v>0</v>
      </c>
      <c r="Q583">
        <v>1</v>
      </c>
      <c r="AF583">
        <v>0</v>
      </c>
      <c r="AG583">
        <v>1</v>
      </c>
      <c r="AH583">
        <v>0</v>
      </c>
      <c r="AI583">
        <v>1</v>
      </c>
      <c r="AJ583">
        <v>0</v>
      </c>
      <c r="AK583">
        <v>1</v>
      </c>
    </row>
    <row r="584" spans="1:37" x14ac:dyDescent="0.25">
      <c r="A584" t="str">
        <f>"580"</f>
        <v>580</v>
      </c>
      <c r="B584" t="str">
        <f t="shared" si="33"/>
        <v>201</v>
      </c>
      <c r="C584" t="str">
        <f t="shared" si="32"/>
        <v>24</v>
      </c>
      <c r="D584" t="str">
        <f>"9"</f>
        <v>9</v>
      </c>
      <c r="E584" t="str">
        <f>"201-24-9"</f>
        <v>201-24-9</v>
      </c>
      <c r="F584" t="s">
        <v>41</v>
      </c>
      <c r="G584" t="s">
        <v>44</v>
      </c>
      <c r="H584" t="s">
        <v>45</v>
      </c>
      <c r="I584">
        <v>0</v>
      </c>
      <c r="J584">
        <v>1</v>
      </c>
      <c r="K584">
        <v>0</v>
      </c>
      <c r="L584">
        <v>1</v>
      </c>
      <c r="M584">
        <v>1</v>
      </c>
      <c r="N584">
        <v>0</v>
      </c>
      <c r="O584">
        <v>1</v>
      </c>
      <c r="P584">
        <v>0</v>
      </c>
      <c r="Q584">
        <v>1</v>
      </c>
      <c r="AF584">
        <v>0</v>
      </c>
      <c r="AG584">
        <v>1</v>
      </c>
      <c r="AH584">
        <v>0</v>
      </c>
      <c r="AI584">
        <v>1</v>
      </c>
      <c r="AJ584">
        <v>0</v>
      </c>
      <c r="AK584">
        <v>1</v>
      </c>
    </row>
    <row r="585" spans="1:37" x14ac:dyDescent="0.25">
      <c r="A585" t="str">
        <f>"581"</f>
        <v>581</v>
      </c>
      <c r="B585" t="str">
        <f t="shared" si="33"/>
        <v>201</v>
      </c>
      <c r="C585" t="str">
        <f t="shared" si="32"/>
        <v>24</v>
      </c>
      <c r="D585" t="str">
        <f>"5"</f>
        <v>5</v>
      </c>
      <c r="E585" t="str">
        <f>"201-24-5"</f>
        <v>201-24-5</v>
      </c>
      <c r="F585" t="s">
        <v>41</v>
      </c>
      <c r="G585" t="s">
        <v>42</v>
      </c>
      <c r="H585" t="s">
        <v>43</v>
      </c>
      <c r="R585">
        <v>1</v>
      </c>
      <c r="S585">
        <v>1</v>
      </c>
      <c r="T585">
        <v>1</v>
      </c>
      <c r="U585">
        <v>0</v>
      </c>
      <c r="V585">
        <v>0</v>
      </c>
      <c r="W585">
        <v>0</v>
      </c>
      <c r="X585">
        <v>0</v>
      </c>
      <c r="Y585">
        <v>1</v>
      </c>
      <c r="Z585">
        <v>0</v>
      </c>
      <c r="AA585">
        <v>0</v>
      </c>
      <c r="AB585">
        <v>1</v>
      </c>
      <c r="AC585">
        <v>0</v>
      </c>
      <c r="AD585">
        <v>1</v>
      </c>
      <c r="AE585">
        <v>0</v>
      </c>
      <c r="AF585">
        <v>1</v>
      </c>
      <c r="AG585">
        <v>0</v>
      </c>
      <c r="AH585">
        <v>1</v>
      </c>
      <c r="AI585">
        <v>0</v>
      </c>
    </row>
    <row r="586" spans="1:37" x14ac:dyDescent="0.25">
      <c r="A586" t="str">
        <f>"582"</f>
        <v>582</v>
      </c>
      <c r="B586" t="str">
        <f t="shared" si="33"/>
        <v>201</v>
      </c>
      <c r="C586" t="str">
        <f t="shared" si="32"/>
        <v>24</v>
      </c>
      <c r="D586" t="str">
        <f>"3"</f>
        <v>3</v>
      </c>
      <c r="E586" t="str">
        <f>"201-24-3"</f>
        <v>201-24-3</v>
      </c>
      <c r="F586" t="s">
        <v>41</v>
      </c>
      <c r="G586" t="s">
        <v>44</v>
      </c>
      <c r="H586" t="s">
        <v>45</v>
      </c>
      <c r="I586">
        <v>1</v>
      </c>
      <c r="J586">
        <v>1</v>
      </c>
      <c r="K586">
        <v>0</v>
      </c>
      <c r="L586">
        <v>0</v>
      </c>
      <c r="M586">
        <v>1</v>
      </c>
      <c r="N586">
        <v>0</v>
      </c>
      <c r="O586">
        <v>1</v>
      </c>
      <c r="P586">
        <v>0</v>
      </c>
      <c r="Q586">
        <v>1</v>
      </c>
      <c r="AF586">
        <v>0</v>
      </c>
      <c r="AG586">
        <v>1</v>
      </c>
      <c r="AH586">
        <v>1</v>
      </c>
      <c r="AI586">
        <v>0</v>
      </c>
      <c r="AJ586">
        <v>0</v>
      </c>
      <c r="AK586">
        <v>1</v>
      </c>
    </row>
    <row r="587" spans="1:37" x14ac:dyDescent="0.25">
      <c r="A587" t="str">
        <f>"583"</f>
        <v>583</v>
      </c>
      <c r="B587" t="str">
        <f t="shared" si="33"/>
        <v>201</v>
      </c>
      <c r="C587" t="str">
        <f t="shared" si="32"/>
        <v>24</v>
      </c>
      <c r="D587" t="str">
        <f>"24"</f>
        <v>24</v>
      </c>
      <c r="E587" t="str">
        <f>"201-24-24"</f>
        <v>201-24-24</v>
      </c>
      <c r="F587" t="s">
        <v>41</v>
      </c>
      <c r="G587" t="s">
        <v>44</v>
      </c>
      <c r="H587" t="s">
        <v>45</v>
      </c>
      <c r="I587">
        <v>0</v>
      </c>
      <c r="J587">
        <v>0</v>
      </c>
      <c r="K587">
        <v>1</v>
      </c>
      <c r="L587">
        <v>1</v>
      </c>
      <c r="M587">
        <v>0</v>
      </c>
      <c r="N587">
        <v>1</v>
      </c>
      <c r="O587">
        <v>1</v>
      </c>
      <c r="P587">
        <v>0</v>
      </c>
      <c r="Q587">
        <v>1</v>
      </c>
      <c r="AF587">
        <v>0</v>
      </c>
      <c r="AG587">
        <v>1</v>
      </c>
      <c r="AH587">
        <v>0</v>
      </c>
      <c r="AI587">
        <v>1</v>
      </c>
      <c r="AJ587">
        <v>0</v>
      </c>
      <c r="AK587">
        <v>1</v>
      </c>
    </row>
    <row r="588" spans="1:37" x14ac:dyDescent="0.25">
      <c r="A588" t="str">
        <f>"584"</f>
        <v>584</v>
      </c>
      <c r="B588" t="str">
        <f t="shared" si="33"/>
        <v>201</v>
      </c>
      <c r="C588" t="str">
        <f t="shared" si="32"/>
        <v>24</v>
      </c>
      <c r="D588" t="str">
        <f>"23"</f>
        <v>23</v>
      </c>
      <c r="E588" t="str">
        <f>"201-24-23"</f>
        <v>201-24-23</v>
      </c>
      <c r="F588" t="s">
        <v>41</v>
      </c>
      <c r="G588" t="s">
        <v>44</v>
      </c>
      <c r="H588" t="s">
        <v>45</v>
      </c>
      <c r="I588">
        <v>0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0</v>
      </c>
      <c r="P588">
        <v>0</v>
      </c>
      <c r="Q588">
        <v>0</v>
      </c>
      <c r="AF588">
        <v>0</v>
      </c>
      <c r="AG588">
        <v>1</v>
      </c>
      <c r="AH588">
        <v>1</v>
      </c>
      <c r="AI588">
        <v>0</v>
      </c>
      <c r="AJ588">
        <v>1</v>
      </c>
      <c r="AK588">
        <v>0</v>
      </c>
    </row>
    <row r="589" spans="1:37" x14ac:dyDescent="0.25">
      <c r="A589" t="str">
        <f>"585"</f>
        <v>585</v>
      </c>
      <c r="B589" t="str">
        <f t="shared" si="33"/>
        <v>201</v>
      </c>
      <c r="C589" t="str">
        <f t="shared" si="32"/>
        <v>24</v>
      </c>
      <c r="D589" t="str">
        <f>"16"</f>
        <v>16</v>
      </c>
      <c r="E589" t="str">
        <f>"201-24-16"</f>
        <v>201-24-16</v>
      </c>
      <c r="F589" t="s">
        <v>41</v>
      </c>
      <c r="G589" t="s">
        <v>44</v>
      </c>
      <c r="H589" t="s">
        <v>45</v>
      </c>
      <c r="I589">
        <v>1</v>
      </c>
      <c r="J589">
        <v>1</v>
      </c>
      <c r="K589">
        <v>0</v>
      </c>
      <c r="L589">
        <v>0</v>
      </c>
      <c r="M589">
        <v>1</v>
      </c>
      <c r="N589">
        <v>1</v>
      </c>
      <c r="O589">
        <v>0</v>
      </c>
      <c r="P589">
        <v>0</v>
      </c>
      <c r="Q589">
        <v>1</v>
      </c>
      <c r="AF589">
        <v>0</v>
      </c>
      <c r="AG589">
        <v>1</v>
      </c>
      <c r="AH589">
        <v>0</v>
      </c>
      <c r="AI589">
        <v>1</v>
      </c>
      <c r="AJ589">
        <v>0</v>
      </c>
      <c r="AK589">
        <v>1</v>
      </c>
    </row>
    <row r="590" spans="1:37" x14ac:dyDescent="0.25">
      <c r="A590" t="str">
        <f>"586"</f>
        <v>586</v>
      </c>
      <c r="B590" t="str">
        <f t="shared" si="33"/>
        <v>201</v>
      </c>
      <c r="C590" t="str">
        <f t="shared" si="32"/>
        <v>24</v>
      </c>
      <c r="D590" t="str">
        <f>"15"</f>
        <v>15</v>
      </c>
      <c r="E590" t="str">
        <f>"201-24-15"</f>
        <v>201-24-15</v>
      </c>
      <c r="F590" t="s">
        <v>41</v>
      </c>
      <c r="G590" t="s">
        <v>44</v>
      </c>
      <c r="H590" t="s">
        <v>45</v>
      </c>
      <c r="I590">
        <v>1</v>
      </c>
      <c r="J590">
        <v>0</v>
      </c>
      <c r="K590">
        <v>1</v>
      </c>
      <c r="L590">
        <v>1</v>
      </c>
      <c r="M590">
        <v>1</v>
      </c>
      <c r="N590">
        <v>1</v>
      </c>
      <c r="O590">
        <v>0</v>
      </c>
      <c r="P590">
        <v>0</v>
      </c>
      <c r="Q590">
        <v>0</v>
      </c>
      <c r="AF590">
        <v>0</v>
      </c>
      <c r="AG590">
        <v>1</v>
      </c>
      <c r="AH590">
        <v>1</v>
      </c>
      <c r="AI590">
        <v>0</v>
      </c>
      <c r="AJ590">
        <v>1</v>
      </c>
      <c r="AK590">
        <v>0</v>
      </c>
    </row>
    <row r="591" spans="1:37" x14ac:dyDescent="0.25">
      <c r="A591" t="str">
        <f>"587"</f>
        <v>587</v>
      </c>
      <c r="B591" t="str">
        <f t="shared" si="33"/>
        <v>201</v>
      </c>
      <c r="C591" t="str">
        <f t="shared" si="32"/>
        <v>24</v>
      </c>
      <c r="D591" t="str">
        <f>"10"</f>
        <v>10</v>
      </c>
      <c r="E591" t="str">
        <f>"201-24-10"</f>
        <v>201-24-10</v>
      </c>
      <c r="F591" t="s">
        <v>41</v>
      </c>
      <c r="G591" t="s">
        <v>44</v>
      </c>
      <c r="H591" t="s">
        <v>45</v>
      </c>
      <c r="I591">
        <v>0</v>
      </c>
      <c r="J591">
        <v>1</v>
      </c>
      <c r="K591">
        <v>0</v>
      </c>
      <c r="L591">
        <v>1</v>
      </c>
      <c r="M591">
        <v>1</v>
      </c>
      <c r="N591">
        <v>0</v>
      </c>
      <c r="O591">
        <v>1</v>
      </c>
      <c r="P591">
        <v>0</v>
      </c>
      <c r="Q591">
        <v>1</v>
      </c>
      <c r="AF591">
        <v>0</v>
      </c>
      <c r="AG591">
        <v>1</v>
      </c>
      <c r="AH591">
        <v>0</v>
      </c>
      <c r="AI591">
        <v>1</v>
      </c>
      <c r="AJ591">
        <v>0</v>
      </c>
      <c r="AK591">
        <v>1</v>
      </c>
    </row>
    <row r="592" spans="1:37" x14ac:dyDescent="0.25">
      <c r="A592" t="str">
        <f>"588"</f>
        <v>588</v>
      </c>
      <c r="B592" t="str">
        <f t="shared" si="33"/>
        <v>201</v>
      </c>
      <c r="C592" t="str">
        <f t="shared" si="32"/>
        <v>24</v>
      </c>
      <c r="D592" t="str">
        <f>"6"</f>
        <v>6</v>
      </c>
      <c r="E592" t="str">
        <f>"201-24-6"</f>
        <v>201-24-6</v>
      </c>
      <c r="F592" t="s">
        <v>41</v>
      </c>
      <c r="G592" t="s">
        <v>42</v>
      </c>
      <c r="H592" t="s">
        <v>43</v>
      </c>
      <c r="R592">
        <v>0</v>
      </c>
      <c r="S592">
        <v>0</v>
      </c>
      <c r="T592">
        <v>1</v>
      </c>
      <c r="U592">
        <v>0</v>
      </c>
      <c r="V592">
        <v>0</v>
      </c>
      <c r="W592">
        <v>1</v>
      </c>
      <c r="X592">
        <v>0</v>
      </c>
      <c r="Y592">
        <v>1</v>
      </c>
      <c r="Z592">
        <v>1</v>
      </c>
      <c r="AA592">
        <v>0</v>
      </c>
      <c r="AB592">
        <v>1</v>
      </c>
      <c r="AC592">
        <v>0</v>
      </c>
      <c r="AD592">
        <v>1</v>
      </c>
      <c r="AE592">
        <v>0</v>
      </c>
      <c r="AF592">
        <v>1</v>
      </c>
      <c r="AG592">
        <v>0</v>
      </c>
      <c r="AH592">
        <v>1</v>
      </c>
      <c r="AI592">
        <v>0</v>
      </c>
    </row>
    <row r="593" spans="1:37" x14ac:dyDescent="0.25">
      <c r="A593" t="str">
        <f>"589"</f>
        <v>589</v>
      </c>
      <c r="B593" t="str">
        <f t="shared" si="33"/>
        <v>201</v>
      </c>
      <c r="C593" t="str">
        <f t="shared" si="32"/>
        <v>24</v>
      </c>
      <c r="D593" t="str">
        <f>"1"</f>
        <v>1</v>
      </c>
      <c r="E593" t="str">
        <f>"201-24-1"</f>
        <v>201-24-1</v>
      </c>
      <c r="F593" t="s">
        <v>41</v>
      </c>
      <c r="G593" t="s">
        <v>42</v>
      </c>
      <c r="H593" t="s">
        <v>43</v>
      </c>
      <c r="R593">
        <v>0</v>
      </c>
      <c r="S593">
        <v>0</v>
      </c>
      <c r="T593">
        <v>1</v>
      </c>
      <c r="U593">
        <v>0</v>
      </c>
      <c r="V593">
        <v>0</v>
      </c>
      <c r="W593">
        <v>1</v>
      </c>
      <c r="X593">
        <v>0</v>
      </c>
      <c r="Y593">
        <v>1</v>
      </c>
      <c r="Z593">
        <v>1</v>
      </c>
      <c r="AA593">
        <v>0</v>
      </c>
      <c r="AB593">
        <v>1</v>
      </c>
      <c r="AC593">
        <v>1</v>
      </c>
      <c r="AD593">
        <v>0</v>
      </c>
      <c r="AE593">
        <v>0</v>
      </c>
      <c r="AF593">
        <v>0</v>
      </c>
      <c r="AG593">
        <v>1</v>
      </c>
      <c r="AH593">
        <v>0</v>
      </c>
      <c r="AI593">
        <v>1</v>
      </c>
    </row>
    <row r="594" spans="1:37" x14ac:dyDescent="0.25">
      <c r="A594" t="str">
        <f>"590"</f>
        <v>590</v>
      </c>
      <c r="B594" t="str">
        <f t="shared" si="33"/>
        <v>201</v>
      </c>
      <c r="C594" t="str">
        <f t="shared" si="32"/>
        <v>24</v>
      </c>
      <c r="D594" t="str">
        <f>"25"</f>
        <v>25</v>
      </c>
      <c r="E594" t="str">
        <f>"201-24-25"</f>
        <v>201-24-25</v>
      </c>
      <c r="F594" t="s">
        <v>41</v>
      </c>
      <c r="G594" t="s">
        <v>44</v>
      </c>
      <c r="H594" t="s">
        <v>45</v>
      </c>
      <c r="I594">
        <v>0</v>
      </c>
      <c r="J594">
        <v>1</v>
      </c>
      <c r="K594">
        <v>0</v>
      </c>
      <c r="L594">
        <v>1</v>
      </c>
      <c r="M594">
        <v>0</v>
      </c>
      <c r="N594">
        <v>1</v>
      </c>
      <c r="O594">
        <v>0</v>
      </c>
      <c r="P594">
        <v>1</v>
      </c>
      <c r="Q594">
        <v>1</v>
      </c>
      <c r="AF594">
        <v>1</v>
      </c>
      <c r="AG594">
        <v>0</v>
      </c>
      <c r="AH594">
        <v>0</v>
      </c>
      <c r="AI594">
        <v>0</v>
      </c>
      <c r="AJ594">
        <v>1</v>
      </c>
      <c r="AK594">
        <v>0</v>
      </c>
    </row>
    <row r="595" spans="1:37" x14ac:dyDescent="0.25">
      <c r="A595" t="str">
        <f>"591"</f>
        <v>591</v>
      </c>
      <c r="B595" t="str">
        <f t="shared" si="33"/>
        <v>201</v>
      </c>
      <c r="C595" t="str">
        <f t="shared" si="32"/>
        <v>24</v>
      </c>
      <c r="D595" t="str">
        <f>"18"</f>
        <v>18</v>
      </c>
      <c r="E595" t="str">
        <f>"201-24-18"</f>
        <v>201-24-18</v>
      </c>
      <c r="F595" t="s">
        <v>41</v>
      </c>
      <c r="G595" t="s">
        <v>44</v>
      </c>
      <c r="H595" t="s">
        <v>45</v>
      </c>
      <c r="I595">
        <v>1</v>
      </c>
      <c r="J595">
        <v>0</v>
      </c>
      <c r="K595">
        <v>0</v>
      </c>
      <c r="L595">
        <v>0</v>
      </c>
      <c r="M595">
        <v>1</v>
      </c>
      <c r="N595">
        <v>1</v>
      </c>
      <c r="O595">
        <v>1</v>
      </c>
      <c r="P595">
        <v>0</v>
      </c>
      <c r="Q595">
        <v>1</v>
      </c>
      <c r="AF595">
        <v>0</v>
      </c>
      <c r="AG595">
        <v>1</v>
      </c>
      <c r="AH595">
        <v>1</v>
      </c>
      <c r="AI595">
        <v>0</v>
      </c>
      <c r="AJ595">
        <v>1</v>
      </c>
      <c r="AK595">
        <v>0</v>
      </c>
    </row>
    <row r="596" spans="1:37" x14ac:dyDescent="0.25">
      <c r="A596" t="str">
        <f>"592"</f>
        <v>592</v>
      </c>
      <c r="B596" t="str">
        <f t="shared" si="33"/>
        <v>201</v>
      </c>
      <c r="C596" t="str">
        <f t="shared" si="32"/>
        <v>24</v>
      </c>
      <c r="D596" t="str">
        <f>"17"</f>
        <v>17</v>
      </c>
      <c r="E596" t="str">
        <f>"201-24-17"</f>
        <v>201-24-17</v>
      </c>
      <c r="F596" t="s">
        <v>41</v>
      </c>
      <c r="G596" t="s">
        <v>44</v>
      </c>
      <c r="H596" t="s">
        <v>45</v>
      </c>
      <c r="I596">
        <v>1</v>
      </c>
      <c r="J596">
        <v>0</v>
      </c>
      <c r="K596">
        <v>0</v>
      </c>
      <c r="L596">
        <v>0</v>
      </c>
      <c r="M596">
        <v>1</v>
      </c>
      <c r="N596">
        <v>1</v>
      </c>
      <c r="O596">
        <v>1</v>
      </c>
      <c r="P596">
        <v>0</v>
      </c>
      <c r="Q596">
        <v>1</v>
      </c>
      <c r="AF596">
        <v>0</v>
      </c>
      <c r="AG596">
        <v>1</v>
      </c>
      <c r="AH596">
        <v>1</v>
      </c>
      <c r="AI596">
        <v>0</v>
      </c>
      <c r="AJ596">
        <v>1</v>
      </c>
      <c r="AK596">
        <v>0</v>
      </c>
    </row>
    <row r="597" spans="1:37" x14ac:dyDescent="0.25">
      <c r="A597" t="str">
        <f>"593"</f>
        <v>593</v>
      </c>
      <c r="B597" t="str">
        <f t="shared" si="33"/>
        <v>201</v>
      </c>
      <c r="C597" t="str">
        <f t="shared" si="32"/>
        <v>24</v>
      </c>
      <c r="D597" t="str">
        <f>"11"</f>
        <v>11</v>
      </c>
      <c r="E597" t="str">
        <f>"201-24-11"</f>
        <v>201-24-11</v>
      </c>
      <c r="F597" t="s">
        <v>41</v>
      </c>
      <c r="G597" t="s">
        <v>44</v>
      </c>
      <c r="H597" t="s">
        <v>45</v>
      </c>
      <c r="I597">
        <v>0</v>
      </c>
      <c r="J597">
        <v>0</v>
      </c>
      <c r="K597">
        <v>1</v>
      </c>
      <c r="L597">
        <v>0</v>
      </c>
      <c r="M597">
        <v>1</v>
      </c>
      <c r="N597">
        <v>1</v>
      </c>
      <c r="O597">
        <v>0</v>
      </c>
      <c r="P597">
        <v>0</v>
      </c>
      <c r="Q597">
        <v>1</v>
      </c>
      <c r="AF597">
        <v>0</v>
      </c>
      <c r="AG597">
        <v>1</v>
      </c>
      <c r="AH597">
        <v>0</v>
      </c>
      <c r="AI597">
        <v>1</v>
      </c>
      <c r="AJ597">
        <v>1</v>
      </c>
      <c r="AK597">
        <v>0</v>
      </c>
    </row>
    <row r="598" spans="1:37" x14ac:dyDescent="0.25">
      <c r="A598" t="str">
        <f>"594"</f>
        <v>594</v>
      </c>
      <c r="B598" t="str">
        <f t="shared" si="33"/>
        <v>201</v>
      </c>
      <c r="C598" t="str">
        <f t="shared" si="32"/>
        <v>24</v>
      </c>
      <c r="D598" t="str">
        <f>"7"</f>
        <v>7</v>
      </c>
      <c r="E598" t="str">
        <f>"201-24-7"</f>
        <v>201-24-7</v>
      </c>
      <c r="F598" t="s">
        <v>41</v>
      </c>
      <c r="G598" t="s">
        <v>42</v>
      </c>
      <c r="H598" t="s">
        <v>43</v>
      </c>
      <c r="R598">
        <v>0</v>
      </c>
      <c r="S598">
        <v>0</v>
      </c>
      <c r="T598">
        <v>0</v>
      </c>
      <c r="U598">
        <v>1</v>
      </c>
      <c r="V598">
        <v>1</v>
      </c>
      <c r="W598">
        <v>0</v>
      </c>
      <c r="X598">
        <v>0</v>
      </c>
      <c r="Y598">
        <v>1</v>
      </c>
      <c r="Z598">
        <v>1</v>
      </c>
      <c r="AA598">
        <v>0</v>
      </c>
      <c r="AB598">
        <v>0</v>
      </c>
      <c r="AC598">
        <v>1</v>
      </c>
      <c r="AD598">
        <v>0</v>
      </c>
      <c r="AE598">
        <v>1</v>
      </c>
      <c r="AF598">
        <v>0</v>
      </c>
      <c r="AG598">
        <v>1</v>
      </c>
      <c r="AH598">
        <v>0</v>
      </c>
      <c r="AI598">
        <v>1</v>
      </c>
    </row>
    <row r="599" spans="1:37" x14ac:dyDescent="0.25">
      <c r="A599" t="str">
        <f>"595"</f>
        <v>595</v>
      </c>
      <c r="B599" t="str">
        <f t="shared" si="33"/>
        <v>201</v>
      </c>
      <c r="C599" t="str">
        <f t="shared" si="32"/>
        <v>24</v>
      </c>
      <c r="D599" t="str">
        <f>"2"</f>
        <v>2</v>
      </c>
      <c r="E599" t="str">
        <f>"201-24-2"</f>
        <v>201-24-2</v>
      </c>
      <c r="F599" t="s">
        <v>41</v>
      </c>
      <c r="G599" t="s">
        <v>42</v>
      </c>
      <c r="H599" t="s">
        <v>43</v>
      </c>
      <c r="R599">
        <v>1</v>
      </c>
      <c r="S599">
        <v>0</v>
      </c>
      <c r="T599">
        <v>1</v>
      </c>
      <c r="U599">
        <v>0</v>
      </c>
      <c r="V599">
        <v>0</v>
      </c>
      <c r="W599">
        <v>1</v>
      </c>
      <c r="X599">
        <v>1</v>
      </c>
      <c r="Y599">
        <v>0</v>
      </c>
      <c r="Z599">
        <v>0</v>
      </c>
      <c r="AA599">
        <v>0</v>
      </c>
      <c r="AB599">
        <v>0</v>
      </c>
      <c r="AC599">
        <v>1</v>
      </c>
      <c r="AD599">
        <v>0</v>
      </c>
      <c r="AE599">
        <v>1</v>
      </c>
      <c r="AF599">
        <v>1</v>
      </c>
      <c r="AG599">
        <v>0</v>
      </c>
      <c r="AH599">
        <v>0</v>
      </c>
      <c r="AI599">
        <v>1</v>
      </c>
    </row>
    <row r="600" spans="1:37" x14ac:dyDescent="0.25">
      <c r="A600" t="str">
        <f>"596"</f>
        <v>596</v>
      </c>
      <c r="B600" t="str">
        <f t="shared" si="33"/>
        <v>201</v>
      </c>
      <c r="C600" t="str">
        <f t="shared" si="32"/>
        <v>24</v>
      </c>
      <c r="D600" t="str">
        <f>"20"</f>
        <v>20</v>
      </c>
      <c r="E600" t="str">
        <f>"201-24-20"</f>
        <v>201-24-20</v>
      </c>
      <c r="F600" t="s">
        <v>41</v>
      </c>
      <c r="G600" t="s">
        <v>44</v>
      </c>
      <c r="H600" t="s">
        <v>45</v>
      </c>
      <c r="I600">
        <v>1</v>
      </c>
      <c r="J600">
        <v>1</v>
      </c>
      <c r="K600">
        <v>1</v>
      </c>
      <c r="L600">
        <v>0</v>
      </c>
      <c r="M600">
        <v>1</v>
      </c>
      <c r="N600">
        <v>1</v>
      </c>
      <c r="O600">
        <v>0</v>
      </c>
      <c r="P600">
        <v>0</v>
      </c>
      <c r="Q600">
        <v>0</v>
      </c>
      <c r="AF600">
        <v>0</v>
      </c>
      <c r="AG600">
        <v>1</v>
      </c>
      <c r="AH600">
        <v>0</v>
      </c>
      <c r="AI600">
        <v>1</v>
      </c>
      <c r="AJ600">
        <v>0</v>
      </c>
      <c r="AK600">
        <v>1</v>
      </c>
    </row>
    <row r="601" spans="1:37" x14ac:dyDescent="0.25">
      <c r="A601" t="str">
        <f>"597"</f>
        <v>597</v>
      </c>
      <c r="B601" t="str">
        <f t="shared" si="33"/>
        <v>201</v>
      </c>
      <c r="C601" t="str">
        <f t="shared" si="32"/>
        <v>24</v>
      </c>
      <c r="D601" t="str">
        <f>"19"</f>
        <v>19</v>
      </c>
      <c r="E601" t="str">
        <f>"201-24-19"</f>
        <v>201-24-19</v>
      </c>
      <c r="F601" t="s">
        <v>41</v>
      </c>
      <c r="G601" t="s">
        <v>44</v>
      </c>
      <c r="H601" t="s">
        <v>45</v>
      </c>
      <c r="I601">
        <v>1</v>
      </c>
      <c r="J601">
        <v>0</v>
      </c>
      <c r="K601">
        <v>0</v>
      </c>
      <c r="L601">
        <v>0</v>
      </c>
      <c r="M601">
        <v>1</v>
      </c>
      <c r="N601">
        <v>1</v>
      </c>
      <c r="O601">
        <v>1</v>
      </c>
      <c r="P601">
        <v>0</v>
      </c>
      <c r="Q601">
        <v>1</v>
      </c>
      <c r="AF601">
        <v>0</v>
      </c>
      <c r="AG601">
        <v>1</v>
      </c>
      <c r="AH601">
        <v>1</v>
      </c>
      <c r="AI601">
        <v>0</v>
      </c>
      <c r="AJ601">
        <v>1</v>
      </c>
      <c r="AK601">
        <v>0</v>
      </c>
    </row>
    <row r="602" spans="1:37" x14ac:dyDescent="0.25">
      <c r="A602" t="str">
        <f>"598"</f>
        <v>598</v>
      </c>
      <c r="B602" t="str">
        <f t="shared" si="33"/>
        <v>201</v>
      </c>
      <c r="C602" t="str">
        <f t="shared" si="32"/>
        <v>24</v>
      </c>
      <c r="D602" t="str">
        <f>"12"</f>
        <v>12</v>
      </c>
      <c r="E602" t="str">
        <f>"201-24-12"</f>
        <v>201-24-12</v>
      </c>
      <c r="F602" t="s">
        <v>41</v>
      </c>
      <c r="G602" t="s">
        <v>44</v>
      </c>
      <c r="H602" t="s">
        <v>45</v>
      </c>
      <c r="I602">
        <v>0</v>
      </c>
      <c r="J602">
        <v>0</v>
      </c>
      <c r="K602">
        <v>1</v>
      </c>
      <c r="L602">
        <v>1</v>
      </c>
      <c r="M602">
        <v>0</v>
      </c>
      <c r="N602">
        <v>1</v>
      </c>
      <c r="O602">
        <v>1</v>
      </c>
      <c r="P602">
        <v>0</v>
      </c>
      <c r="Q602">
        <v>1</v>
      </c>
      <c r="AF602">
        <v>0</v>
      </c>
      <c r="AG602">
        <v>1</v>
      </c>
      <c r="AH602">
        <v>0</v>
      </c>
      <c r="AI602">
        <v>1</v>
      </c>
      <c r="AJ602">
        <v>0</v>
      </c>
      <c r="AK602">
        <v>1</v>
      </c>
    </row>
    <row r="603" spans="1:37" x14ac:dyDescent="0.25">
      <c r="A603" t="str">
        <f>"599"</f>
        <v>599</v>
      </c>
      <c r="B603" t="str">
        <f t="shared" si="33"/>
        <v>201</v>
      </c>
      <c r="C603" t="str">
        <f t="shared" si="32"/>
        <v>24</v>
      </c>
      <c r="D603" t="str">
        <f>"8"</f>
        <v>8</v>
      </c>
      <c r="E603" t="str">
        <f>"201-24-8"</f>
        <v>201-24-8</v>
      </c>
      <c r="F603" t="s">
        <v>41</v>
      </c>
      <c r="G603" t="s">
        <v>44</v>
      </c>
      <c r="H603" t="s">
        <v>45</v>
      </c>
      <c r="I603">
        <v>1</v>
      </c>
      <c r="J603">
        <v>1</v>
      </c>
      <c r="K603">
        <v>0</v>
      </c>
      <c r="L603">
        <v>1</v>
      </c>
      <c r="M603">
        <v>1</v>
      </c>
      <c r="N603">
        <v>0</v>
      </c>
      <c r="O603">
        <v>0</v>
      </c>
      <c r="P603">
        <v>0</v>
      </c>
      <c r="Q603">
        <v>1</v>
      </c>
      <c r="AF603">
        <v>0</v>
      </c>
      <c r="AG603">
        <v>1</v>
      </c>
      <c r="AH603">
        <v>0</v>
      </c>
      <c r="AI603">
        <v>1</v>
      </c>
      <c r="AJ603">
        <v>1</v>
      </c>
      <c r="AK603">
        <v>0</v>
      </c>
    </row>
    <row r="604" spans="1:37" x14ac:dyDescent="0.25">
      <c r="A604" t="str">
        <f>"600"</f>
        <v>600</v>
      </c>
      <c r="B604" t="str">
        <f t="shared" si="33"/>
        <v>201</v>
      </c>
      <c r="C604" t="str">
        <f t="shared" si="32"/>
        <v>24</v>
      </c>
      <c r="D604" t="str">
        <f>"4"</f>
        <v>4</v>
      </c>
      <c r="E604" t="str">
        <f>"201-24-4"</f>
        <v>201-24-4</v>
      </c>
      <c r="F604" t="s">
        <v>41</v>
      </c>
      <c r="G604" t="s">
        <v>42</v>
      </c>
      <c r="H604" t="s">
        <v>43</v>
      </c>
      <c r="R604">
        <v>1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1</v>
      </c>
      <c r="Z604">
        <v>1</v>
      </c>
      <c r="AA604">
        <v>1</v>
      </c>
      <c r="AB604">
        <v>1</v>
      </c>
      <c r="AC604">
        <v>1</v>
      </c>
      <c r="AD604">
        <v>0</v>
      </c>
      <c r="AE604">
        <v>0</v>
      </c>
      <c r="AF604">
        <v>0</v>
      </c>
      <c r="AG604">
        <v>1</v>
      </c>
      <c r="AH604">
        <v>0</v>
      </c>
      <c r="AI604">
        <v>1</v>
      </c>
    </row>
    <row r="605" spans="1:37" x14ac:dyDescent="0.25">
      <c r="A605" t="str">
        <f>"601"</f>
        <v>601</v>
      </c>
      <c r="B605" t="str">
        <f t="shared" si="33"/>
        <v>201</v>
      </c>
      <c r="C605" t="str">
        <f t="shared" ref="C605:C629" si="34">"25"</f>
        <v>25</v>
      </c>
      <c r="D605" t="str">
        <f>"22"</f>
        <v>22</v>
      </c>
      <c r="E605" t="str">
        <f>"201-25-22"</f>
        <v>201-25-22</v>
      </c>
      <c r="F605" t="s">
        <v>41</v>
      </c>
      <c r="G605" t="s">
        <v>42</v>
      </c>
      <c r="H605" t="s">
        <v>43</v>
      </c>
      <c r="R605">
        <v>1</v>
      </c>
      <c r="S605">
        <v>0</v>
      </c>
      <c r="T605">
        <v>0</v>
      </c>
      <c r="U605">
        <v>1</v>
      </c>
      <c r="V605">
        <v>0</v>
      </c>
      <c r="W605">
        <v>1</v>
      </c>
      <c r="X605">
        <v>0</v>
      </c>
      <c r="Y605">
        <v>0</v>
      </c>
      <c r="Z605">
        <v>1</v>
      </c>
      <c r="AA605">
        <v>0</v>
      </c>
      <c r="AB605">
        <v>1</v>
      </c>
      <c r="AC605">
        <v>0</v>
      </c>
      <c r="AD605">
        <v>0</v>
      </c>
      <c r="AE605">
        <v>1</v>
      </c>
      <c r="AF605">
        <v>0</v>
      </c>
      <c r="AG605">
        <v>1</v>
      </c>
      <c r="AH605">
        <v>0</v>
      </c>
      <c r="AI605">
        <v>1</v>
      </c>
    </row>
    <row r="606" spans="1:37" x14ac:dyDescent="0.25">
      <c r="A606" t="str">
        <f>"602"</f>
        <v>602</v>
      </c>
      <c r="B606" t="str">
        <f t="shared" si="33"/>
        <v>201</v>
      </c>
      <c r="C606" t="str">
        <f t="shared" si="34"/>
        <v>25</v>
      </c>
      <c r="D606" t="str">
        <f>"21"</f>
        <v>21</v>
      </c>
      <c r="E606" t="str">
        <f>"201-25-21"</f>
        <v>201-25-21</v>
      </c>
      <c r="F606" t="s">
        <v>41</v>
      </c>
      <c r="G606" t="s">
        <v>44</v>
      </c>
      <c r="H606" t="s">
        <v>45</v>
      </c>
      <c r="I606">
        <v>1</v>
      </c>
      <c r="J606">
        <v>0</v>
      </c>
      <c r="K606">
        <v>0</v>
      </c>
      <c r="L606">
        <v>1</v>
      </c>
      <c r="M606">
        <v>1</v>
      </c>
      <c r="N606">
        <v>0</v>
      </c>
      <c r="O606">
        <v>0</v>
      </c>
      <c r="P606">
        <v>1</v>
      </c>
      <c r="Q606">
        <v>1</v>
      </c>
      <c r="AF606">
        <v>0</v>
      </c>
      <c r="AG606">
        <v>1</v>
      </c>
      <c r="AH606">
        <v>0</v>
      </c>
      <c r="AI606">
        <v>1</v>
      </c>
      <c r="AJ606">
        <v>0</v>
      </c>
      <c r="AK606">
        <v>1</v>
      </c>
    </row>
    <row r="607" spans="1:37" x14ac:dyDescent="0.25">
      <c r="A607" t="str">
        <f>"603"</f>
        <v>603</v>
      </c>
      <c r="B607" t="str">
        <f t="shared" si="33"/>
        <v>201</v>
      </c>
      <c r="C607" t="str">
        <f t="shared" si="34"/>
        <v>25</v>
      </c>
      <c r="D607" t="str">
        <f>"14"</f>
        <v>14</v>
      </c>
      <c r="E607" t="str">
        <f>"201-25-14"</f>
        <v>201-25-14</v>
      </c>
      <c r="F607" t="s">
        <v>41</v>
      </c>
      <c r="G607" t="s">
        <v>42</v>
      </c>
      <c r="H607" t="s">
        <v>43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1</v>
      </c>
      <c r="X607">
        <v>1</v>
      </c>
      <c r="Y607">
        <v>1</v>
      </c>
      <c r="Z607">
        <v>1</v>
      </c>
      <c r="AA607">
        <v>0</v>
      </c>
      <c r="AB607">
        <v>1</v>
      </c>
      <c r="AC607">
        <v>0</v>
      </c>
      <c r="AD607">
        <v>0</v>
      </c>
      <c r="AE607">
        <v>1</v>
      </c>
      <c r="AF607">
        <v>0</v>
      </c>
      <c r="AG607">
        <v>1</v>
      </c>
      <c r="AH607">
        <v>0</v>
      </c>
      <c r="AI607">
        <v>1</v>
      </c>
    </row>
    <row r="608" spans="1:37" x14ac:dyDescent="0.25">
      <c r="A608" t="str">
        <f>"604"</f>
        <v>604</v>
      </c>
      <c r="B608" t="str">
        <f t="shared" si="33"/>
        <v>201</v>
      </c>
      <c r="C608" t="str">
        <f t="shared" si="34"/>
        <v>25</v>
      </c>
      <c r="D608" t="str">
        <f>"13"</f>
        <v>13</v>
      </c>
      <c r="E608" t="str">
        <f>"201-25-13"</f>
        <v>201-25-13</v>
      </c>
      <c r="F608" t="s">
        <v>41</v>
      </c>
      <c r="G608" t="s">
        <v>42</v>
      </c>
      <c r="H608" t="s">
        <v>43</v>
      </c>
      <c r="R608">
        <v>0</v>
      </c>
      <c r="S608">
        <v>0</v>
      </c>
      <c r="T608">
        <v>1</v>
      </c>
      <c r="U608">
        <v>0</v>
      </c>
      <c r="V608">
        <v>0</v>
      </c>
      <c r="W608">
        <v>1</v>
      </c>
      <c r="X608">
        <v>0</v>
      </c>
      <c r="Y608">
        <v>0</v>
      </c>
      <c r="Z608">
        <v>1</v>
      </c>
      <c r="AA608">
        <v>1</v>
      </c>
      <c r="AB608">
        <v>0</v>
      </c>
      <c r="AC608">
        <v>1</v>
      </c>
      <c r="AD608">
        <v>1</v>
      </c>
      <c r="AE608">
        <v>0</v>
      </c>
      <c r="AF608">
        <v>0</v>
      </c>
      <c r="AG608">
        <v>1</v>
      </c>
      <c r="AH608">
        <v>0</v>
      </c>
      <c r="AI608">
        <v>1</v>
      </c>
    </row>
    <row r="609" spans="1:37" x14ac:dyDescent="0.25">
      <c r="A609" t="str">
        <f>"605"</f>
        <v>605</v>
      </c>
      <c r="B609" t="str">
        <f t="shared" si="33"/>
        <v>201</v>
      </c>
      <c r="C609" t="str">
        <f t="shared" si="34"/>
        <v>25</v>
      </c>
      <c r="D609" t="str">
        <f>"9"</f>
        <v>9</v>
      </c>
      <c r="E609" t="str">
        <f>"201-25-9"</f>
        <v>201-25-9</v>
      </c>
      <c r="F609" t="s">
        <v>41</v>
      </c>
      <c r="G609" t="s">
        <v>42</v>
      </c>
      <c r="H609" t="s">
        <v>43</v>
      </c>
      <c r="R609">
        <v>1</v>
      </c>
      <c r="S609">
        <v>0</v>
      </c>
      <c r="T609">
        <v>1</v>
      </c>
      <c r="U609">
        <v>0</v>
      </c>
      <c r="V609">
        <v>0</v>
      </c>
      <c r="W609">
        <v>1</v>
      </c>
      <c r="X609">
        <v>0</v>
      </c>
      <c r="Y609">
        <v>0</v>
      </c>
      <c r="Z609">
        <v>1</v>
      </c>
      <c r="AA609">
        <v>0</v>
      </c>
      <c r="AB609">
        <v>1</v>
      </c>
      <c r="AC609">
        <v>0</v>
      </c>
      <c r="AD609">
        <v>1</v>
      </c>
      <c r="AE609">
        <v>0</v>
      </c>
      <c r="AF609">
        <v>1</v>
      </c>
      <c r="AG609">
        <v>0</v>
      </c>
      <c r="AH609">
        <v>1</v>
      </c>
      <c r="AI609">
        <v>0</v>
      </c>
    </row>
    <row r="610" spans="1:37" x14ac:dyDescent="0.25">
      <c r="A610" t="str">
        <f>"606"</f>
        <v>606</v>
      </c>
      <c r="B610" t="str">
        <f t="shared" si="33"/>
        <v>201</v>
      </c>
      <c r="C610" t="str">
        <f t="shared" si="34"/>
        <v>25</v>
      </c>
      <c r="D610" t="str">
        <f>"5"</f>
        <v>5</v>
      </c>
      <c r="E610" t="str">
        <f>"201-25-5"</f>
        <v>201-25-5</v>
      </c>
      <c r="F610" t="s">
        <v>41</v>
      </c>
      <c r="G610" t="s">
        <v>44</v>
      </c>
      <c r="H610" t="s">
        <v>45</v>
      </c>
      <c r="I610">
        <v>0</v>
      </c>
      <c r="J610">
        <v>0</v>
      </c>
      <c r="K610">
        <v>1</v>
      </c>
      <c r="L610">
        <v>0</v>
      </c>
      <c r="M610">
        <v>1</v>
      </c>
      <c r="N610">
        <v>1</v>
      </c>
      <c r="O610">
        <v>1</v>
      </c>
      <c r="P610">
        <v>0</v>
      </c>
      <c r="Q610">
        <v>1</v>
      </c>
      <c r="AF610">
        <v>0</v>
      </c>
      <c r="AG610">
        <v>1</v>
      </c>
      <c r="AH610">
        <v>0</v>
      </c>
      <c r="AI610">
        <v>1</v>
      </c>
      <c r="AJ610">
        <v>1</v>
      </c>
      <c r="AK610">
        <v>0</v>
      </c>
    </row>
    <row r="611" spans="1:37" x14ac:dyDescent="0.25">
      <c r="A611" t="str">
        <f>"607"</f>
        <v>607</v>
      </c>
      <c r="B611" t="str">
        <f t="shared" si="33"/>
        <v>201</v>
      </c>
      <c r="C611" t="str">
        <f t="shared" si="34"/>
        <v>25</v>
      </c>
      <c r="D611" t="str">
        <f>"1"</f>
        <v>1</v>
      </c>
      <c r="E611" t="str">
        <f>"201-25-1"</f>
        <v>201-25-1</v>
      </c>
      <c r="F611" t="s">
        <v>41</v>
      </c>
      <c r="G611" t="s">
        <v>42</v>
      </c>
      <c r="H611" t="s">
        <v>43</v>
      </c>
      <c r="R611">
        <v>0</v>
      </c>
      <c r="S611">
        <v>1</v>
      </c>
      <c r="T611">
        <v>1</v>
      </c>
      <c r="U611">
        <v>0</v>
      </c>
      <c r="V611">
        <v>1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1</v>
      </c>
      <c r="AC611">
        <v>0</v>
      </c>
      <c r="AD611">
        <v>0</v>
      </c>
      <c r="AE611">
        <v>1</v>
      </c>
      <c r="AF611">
        <v>0</v>
      </c>
      <c r="AG611">
        <v>1</v>
      </c>
      <c r="AH611">
        <v>0</v>
      </c>
      <c r="AI611">
        <v>1</v>
      </c>
    </row>
    <row r="612" spans="1:37" x14ac:dyDescent="0.25">
      <c r="A612" t="str">
        <f>"608"</f>
        <v>608</v>
      </c>
      <c r="B612" t="str">
        <f t="shared" si="33"/>
        <v>201</v>
      </c>
      <c r="C612" t="str">
        <f t="shared" si="34"/>
        <v>25</v>
      </c>
      <c r="D612" t="str">
        <f>"24"</f>
        <v>24</v>
      </c>
      <c r="E612" t="str">
        <f>"201-25-24"</f>
        <v>201-25-24</v>
      </c>
      <c r="F612" t="s">
        <v>41</v>
      </c>
      <c r="G612" t="s">
        <v>42</v>
      </c>
      <c r="H612" t="s">
        <v>43</v>
      </c>
      <c r="R612">
        <v>0</v>
      </c>
      <c r="S612">
        <v>1</v>
      </c>
      <c r="T612">
        <v>0</v>
      </c>
      <c r="U612">
        <v>0</v>
      </c>
      <c r="V612">
        <v>1</v>
      </c>
      <c r="W612">
        <v>1</v>
      </c>
      <c r="X612">
        <v>0</v>
      </c>
      <c r="Y612">
        <v>1</v>
      </c>
      <c r="Z612">
        <v>0</v>
      </c>
      <c r="AA612">
        <v>0</v>
      </c>
      <c r="AB612">
        <v>0</v>
      </c>
      <c r="AC612">
        <v>1</v>
      </c>
      <c r="AD612">
        <v>0</v>
      </c>
      <c r="AE612">
        <v>1</v>
      </c>
      <c r="AF612">
        <v>0</v>
      </c>
      <c r="AG612">
        <v>1</v>
      </c>
      <c r="AH612">
        <v>0</v>
      </c>
      <c r="AI612">
        <v>1</v>
      </c>
    </row>
    <row r="613" spans="1:37" x14ac:dyDescent="0.25">
      <c r="A613" t="str">
        <f>"609"</f>
        <v>609</v>
      </c>
      <c r="B613" t="str">
        <f t="shared" si="33"/>
        <v>201</v>
      </c>
      <c r="C613" t="str">
        <f t="shared" si="34"/>
        <v>25</v>
      </c>
      <c r="D613" t="str">
        <f>"23"</f>
        <v>23</v>
      </c>
      <c r="E613" t="str">
        <f>"201-25-23"</f>
        <v>201-25-23</v>
      </c>
      <c r="F613" t="s">
        <v>41</v>
      </c>
      <c r="G613" t="s">
        <v>42</v>
      </c>
      <c r="H613" t="s">
        <v>43</v>
      </c>
      <c r="R613">
        <v>1</v>
      </c>
      <c r="S613">
        <v>0</v>
      </c>
      <c r="T613">
        <v>0</v>
      </c>
      <c r="U613">
        <v>1</v>
      </c>
      <c r="V613">
        <v>0</v>
      </c>
      <c r="W613">
        <v>1</v>
      </c>
      <c r="X613">
        <v>0</v>
      </c>
      <c r="Y613">
        <v>0</v>
      </c>
      <c r="Z613">
        <v>1</v>
      </c>
      <c r="AA613">
        <v>0</v>
      </c>
      <c r="AB613">
        <v>1</v>
      </c>
      <c r="AC613">
        <v>0</v>
      </c>
      <c r="AD613">
        <v>0</v>
      </c>
      <c r="AE613">
        <v>1</v>
      </c>
      <c r="AF613">
        <v>0</v>
      </c>
      <c r="AG613">
        <v>1</v>
      </c>
      <c r="AH613">
        <v>0</v>
      </c>
      <c r="AI613">
        <v>1</v>
      </c>
    </row>
    <row r="614" spans="1:37" x14ac:dyDescent="0.25">
      <c r="A614" t="str">
        <f>"610"</f>
        <v>610</v>
      </c>
      <c r="B614" t="str">
        <f t="shared" si="33"/>
        <v>201</v>
      </c>
      <c r="C614" t="str">
        <f t="shared" si="34"/>
        <v>25</v>
      </c>
      <c r="D614" t="str">
        <f>"16"</f>
        <v>16</v>
      </c>
      <c r="E614" t="str">
        <f>"201-25-16"</f>
        <v>201-25-16</v>
      </c>
      <c r="F614" t="s">
        <v>41</v>
      </c>
      <c r="G614" t="s">
        <v>42</v>
      </c>
      <c r="H614" t="s">
        <v>43</v>
      </c>
      <c r="R614">
        <v>0</v>
      </c>
      <c r="S614">
        <v>0</v>
      </c>
      <c r="T614">
        <v>1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1</v>
      </c>
      <c r="AD614">
        <v>0</v>
      </c>
      <c r="AE614">
        <v>0</v>
      </c>
      <c r="AF614">
        <v>0</v>
      </c>
      <c r="AG614">
        <v>1</v>
      </c>
      <c r="AH614">
        <v>1</v>
      </c>
      <c r="AI614">
        <v>0</v>
      </c>
    </row>
    <row r="615" spans="1:37" x14ac:dyDescent="0.25">
      <c r="A615" t="str">
        <f>"611"</f>
        <v>611</v>
      </c>
      <c r="B615" t="str">
        <f t="shared" si="33"/>
        <v>201</v>
      </c>
      <c r="C615" t="str">
        <f t="shared" si="34"/>
        <v>25</v>
      </c>
      <c r="D615" t="str">
        <f>"15"</f>
        <v>15</v>
      </c>
      <c r="E615" t="str">
        <f>"201-25-15"</f>
        <v>201-25-15</v>
      </c>
      <c r="F615" t="s">
        <v>41</v>
      </c>
      <c r="G615" t="s">
        <v>42</v>
      </c>
      <c r="H615" t="s">
        <v>43</v>
      </c>
      <c r="R615">
        <v>0</v>
      </c>
      <c r="S615">
        <v>1</v>
      </c>
      <c r="T615">
        <v>0</v>
      </c>
      <c r="U615">
        <v>0</v>
      </c>
      <c r="V615">
        <v>0</v>
      </c>
      <c r="W615">
        <v>1</v>
      </c>
      <c r="X615">
        <v>0</v>
      </c>
      <c r="Y615">
        <v>1</v>
      </c>
      <c r="Z615">
        <v>1</v>
      </c>
      <c r="AA615">
        <v>0</v>
      </c>
      <c r="AB615">
        <v>0</v>
      </c>
      <c r="AC615">
        <v>1</v>
      </c>
      <c r="AD615">
        <v>1</v>
      </c>
      <c r="AE615">
        <v>0</v>
      </c>
      <c r="AF615">
        <v>0</v>
      </c>
      <c r="AG615">
        <v>1</v>
      </c>
      <c r="AH615">
        <v>0</v>
      </c>
      <c r="AI615">
        <v>1</v>
      </c>
    </row>
    <row r="616" spans="1:37" x14ac:dyDescent="0.25">
      <c r="A616" t="str">
        <f>"612"</f>
        <v>612</v>
      </c>
      <c r="B616" t="str">
        <f t="shared" si="33"/>
        <v>201</v>
      </c>
      <c r="C616" t="str">
        <f t="shared" si="34"/>
        <v>25</v>
      </c>
      <c r="D616" t="str">
        <f>"10"</f>
        <v>10</v>
      </c>
      <c r="E616" t="str">
        <f>"201-25-10"</f>
        <v>201-25-10</v>
      </c>
      <c r="F616" t="s">
        <v>41</v>
      </c>
      <c r="G616" t="s">
        <v>42</v>
      </c>
      <c r="H616" t="s">
        <v>43</v>
      </c>
      <c r="R616">
        <v>1</v>
      </c>
      <c r="S616">
        <v>0</v>
      </c>
      <c r="T616">
        <v>1</v>
      </c>
      <c r="U616">
        <v>0</v>
      </c>
      <c r="V616">
        <v>0</v>
      </c>
      <c r="W616">
        <v>1</v>
      </c>
      <c r="X616">
        <v>0</v>
      </c>
      <c r="Y616">
        <v>0</v>
      </c>
      <c r="Z616">
        <v>1</v>
      </c>
      <c r="AA616">
        <v>0</v>
      </c>
      <c r="AB616">
        <v>1</v>
      </c>
      <c r="AC616">
        <v>0</v>
      </c>
      <c r="AD616">
        <v>1</v>
      </c>
      <c r="AE616">
        <v>0</v>
      </c>
      <c r="AF616">
        <v>1</v>
      </c>
      <c r="AG616">
        <v>0</v>
      </c>
      <c r="AH616">
        <v>1</v>
      </c>
      <c r="AI616">
        <v>0</v>
      </c>
    </row>
    <row r="617" spans="1:37" x14ac:dyDescent="0.25">
      <c r="A617" t="str">
        <f>"613"</f>
        <v>613</v>
      </c>
      <c r="B617" t="str">
        <f t="shared" si="33"/>
        <v>201</v>
      </c>
      <c r="C617" t="str">
        <f t="shared" si="34"/>
        <v>25</v>
      </c>
      <c r="D617" t="str">
        <f>"6"</f>
        <v>6</v>
      </c>
      <c r="E617" t="str">
        <f>"201-25-6"</f>
        <v>201-25-6</v>
      </c>
      <c r="F617" t="s">
        <v>41</v>
      </c>
      <c r="G617" t="s">
        <v>42</v>
      </c>
      <c r="H617" t="s">
        <v>43</v>
      </c>
      <c r="R617">
        <v>0</v>
      </c>
      <c r="S617">
        <v>0</v>
      </c>
      <c r="T617">
        <v>1</v>
      </c>
      <c r="U617">
        <v>0</v>
      </c>
      <c r="V617">
        <v>1</v>
      </c>
      <c r="W617">
        <v>0</v>
      </c>
      <c r="X617">
        <v>1</v>
      </c>
      <c r="Y617">
        <v>0</v>
      </c>
      <c r="Z617">
        <v>0</v>
      </c>
      <c r="AA617">
        <v>1</v>
      </c>
      <c r="AB617">
        <v>1</v>
      </c>
      <c r="AC617">
        <v>0</v>
      </c>
      <c r="AD617">
        <v>0</v>
      </c>
      <c r="AE617">
        <v>1</v>
      </c>
      <c r="AF617">
        <v>0</v>
      </c>
      <c r="AG617">
        <v>1</v>
      </c>
      <c r="AH617">
        <v>1</v>
      </c>
      <c r="AI617">
        <v>0</v>
      </c>
    </row>
    <row r="618" spans="1:37" x14ac:dyDescent="0.25">
      <c r="A618" t="str">
        <f>"614"</f>
        <v>614</v>
      </c>
      <c r="B618" t="str">
        <f t="shared" si="33"/>
        <v>201</v>
      </c>
      <c r="C618" t="str">
        <f t="shared" si="34"/>
        <v>25</v>
      </c>
      <c r="D618" t="str">
        <f>"2"</f>
        <v>2</v>
      </c>
      <c r="E618" t="str">
        <f>"201-25-2"</f>
        <v>201-25-2</v>
      </c>
      <c r="F618" t="s">
        <v>41</v>
      </c>
      <c r="G618" t="s">
        <v>42</v>
      </c>
      <c r="H618" t="s">
        <v>43</v>
      </c>
      <c r="R618">
        <v>0</v>
      </c>
      <c r="S618">
        <v>1</v>
      </c>
      <c r="T618">
        <v>1</v>
      </c>
      <c r="U618">
        <v>0</v>
      </c>
      <c r="V618">
        <v>1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1</v>
      </c>
      <c r="AC618">
        <v>0</v>
      </c>
      <c r="AD618">
        <v>0</v>
      </c>
      <c r="AE618">
        <v>1</v>
      </c>
      <c r="AF618">
        <v>0</v>
      </c>
      <c r="AG618">
        <v>1</v>
      </c>
      <c r="AH618">
        <v>0</v>
      </c>
      <c r="AI618">
        <v>1</v>
      </c>
    </row>
    <row r="619" spans="1:37" x14ac:dyDescent="0.25">
      <c r="A619" t="str">
        <f>"615"</f>
        <v>615</v>
      </c>
      <c r="B619" t="str">
        <f t="shared" si="33"/>
        <v>201</v>
      </c>
      <c r="C619" t="str">
        <f t="shared" si="34"/>
        <v>25</v>
      </c>
      <c r="D619" t="str">
        <f>"25"</f>
        <v>25</v>
      </c>
      <c r="E619" t="str">
        <f>"201-25-25"</f>
        <v>201-25-25</v>
      </c>
      <c r="F619" t="s">
        <v>41</v>
      </c>
      <c r="G619" t="s">
        <v>44</v>
      </c>
      <c r="H619" t="s">
        <v>45</v>
      </c>
      <c r="I619">
        <v>1</v>
      </c>
      <c r="J619">
        <v>0</v>
      </c>
      <c r="K619">
        <v>0</v>
      </c>
      <c r="L619">
        <v>1</v>
      </c>
      <c r="M619">
        <v>1</v>
      </c>
      <c r="N619">
        <v>1</v>
      </c>
      <c r="O619">
        <v>0</v>
      </c>
      <c r="P619">
        <v>1</v>
      </c>
      <c r="Q619">
        <v>0</v>
      </c>
      <c r="AF619">
        <v>0</v>
      </c>
      <c r="AG619">
        <v>1</v>
      </c>
      <c r="AH619">
        <v>0</v>
      </c>
      <c r="AI619">
        <v>1</v>
      </c>
      <c r="AJ619">
        <v>0</v>
      </c>
      <c r="AK619">
        <v>1</v>
      </c>
    </row>
    <row r="620" spans="1:37" x14ac:dyDescent="0.25">
      <c r="A620" t="str">
        <f>"616"</f>
        <v>616</v>
      </c>
      <c r="B620" t="str">
        <f t="shared" si="33"/>
        <v>201</v>
      </c>
      <c r="C620" t="str">
        <f t="shared" si="34"/>
        <v>25</v>
      </c>
      <c r="D620" t="str">
        <f>"18"</f>
        <v>18</v>
      </c>
      <c r="E620" t="str">
        <f>"201-25-18"</f>
        <v>201-25-18</v>
      </c>
      <c r="F620" t="s">
        <v>41</v>
      </c>
      <c r="G620" t="s">
        <v>42</v>
      </c>
      <c r="H620" t="s">
        <v>43</v>
      </c>
      <c r="R620">
        <v>0</v>
      </c>
      <c r="S620">
        <v>1</v>
      </c>
      <c r="T620">
        <v>0</v>
      </c>
      <c r="U620">
        <v>1</v>
      </c>
      <c r="V620">
        <v>0</v>
      </c>
      <c r="W620">
        <v>0</v>
      </c>
      <c r="X620">
        <v>1</v>
      </c>
      <c r="Y620">
        <v>1</v>
      </c>
      <c r="Z620">
        <v>0</v>
      </c>
      <c r="AA620">
        <v>0</v>
      </c>
      <c r="AB620">
        <v>0</v>
      </c>
      <c r="AC620">
        <v>1</v>
      </c>
      <c r="AD620">
        <v>0</v>
      </c>
      <c r="AE620">
        <v>1</v>
      </c>
      <c r="AF620">
        <v>0</v>
      </c>
      <c r="AG620">
        <v>1</v>
      </c>
      <c r="AH620">
        <v>1</v>
      </c>
      <c r="AI620">
        <v>0</v>
      </c>
    </row>
    <row r="621" spans="1:37" x14ac:dyDescent="0.25">
      <c r="A621" t="str">
        <f>"617"</f>
        <v>617</v>
      </c>
      <c r="B621" t="str">
        <f t="shared" si="33"/>
        <v>201</v>
      </c>
      <c r="C621" t="str">
        <f t="shared" si="34"/>
        <v>25</v>
      </c>
      <c r="D621" t="str">
        <f>"17"</f>
        <v>17</v>
      </c>
      <c r="E621" t="str">
        <f>"201-25-17"</f>
        <v>201-25-17</v>
      </c>
      <c r="F621" t="s">
        <v>41</v>
      </c>
      <c r="G621" t="s">
        <v>42</v>
      </c>
      <c r="H621" t="s">
        <v>43</v>
      </c>
      <c r="R621">
        <v>0</v>
      </c>
      <c r="S621">
        <v>0</v>
      </c>
      <c r="T621">
        <v>1</v>
      </c>
      <c r="U621">
        <v>0</v>
      </c>
      <c r="V621">
        <v>0</v>
      </c>
      <c r="W621">
        <v>1</v>
      </c>
      <c r="X621">
        <v>0</v>
      </c>
      <c r="Y621">
        <v>1</v>
      </c>
      <c r="Z621">
        <v>1</v>
      </c>
      <c r="AA621">
        <v>0</v>
      </c>
      <c r="AB621">
        <v>0</v>
      </c>
      <c r="AC621">
        <v>1</v>
      </c>
      <c r="AD621">
        <v>1</v>
      </c>
      <c r="AE621">
        <v>0</v>
      </c>
      <c r="AF621">
        <v>0</v>
      </c>
      <c r="AG621">
        <v>1</v>
      </c>
      <c r="AH621">
        <v>1</v>
      </c>
      <c r="AI621">
        <v>0</v>
      </c>
    </row>
    <row r="622" spans="1:37" x14ac:dyDescent="0.25">
      <c r="A622" t="str">
        <f>"618"</f>
        <v>618</v>
      </c>
      <c r="B622" t="str">
        <f t="shared" si="33"/>
        <v>201</v>
      </c>
      <c r="C622" t="str">
        <f t="shared" si="34"/>
        <v>25</v>
      </c>
      <c r="D622" t="str">
        <f>"11"</f>
        <v>11</v>
      </c>
      <c r="E622" t="str">
        <f>"201-25-11"</f>
        <v>201-25-11</v>
      </c>
      <c r="F622" t="s">
        <v>41</v>
      </c>
      <c r="G622" t="s">
        <v>42</v>
      </c>
      <c r="H622" t="s">
        <v>43</v>
      </c>
      <c r="R622">
        <v>0</v>
      </c>
      <c r="S622">
        <v>0</v>
      </c>
      <c r="T622">
        <v>1</v>
      </c>
      <c r="U622">
        <v>0</v>
      </c>
      <c r="V622">
        <v>0</v>
      </c>
      <c r="W622">
        <v>1</v>
      </c>
      <c r="X622">
        <v>0</v>
      </c>
      <c r="Y622">
        <v>0</v>
      </c>
      <c r="Z622">
        <v>1</v>
      </c>
      <c r="AA622">
        <v>1</v>
      </c>
      <c r="AB622">
        <v>0</v>
      </c>
      <c r="AC622">
        <v>1</v>
      </c>
      <c r="AD622">
        <v>1</v>
      </c>
      <c r="AE622">
        <v>0</v>
      </c>
      <c r="AF622">
        <v>0</v>
      </c>
      <c r="AG622">
        <v>1</v>
      </c>
      <c r="AH622">
        <v>0</v>
      </c>
      <c r="AI622">
        <v>1</v>
      </c>
    </row>
    <row r="623" spans="1:37" x14ac:dyDescent="0.25">
      <c r="A623" t="str">
        <f>"619"</f>
        <v>619</v>
      </c>
      <c r="B623" t="str">
        <f t="shared" si="33"/>
        <v>201</v>
      </c>
      <c r="C623" t="str">
        <f t="shared" si="34"/>
        <v>25</v>
      </c>
      <c r="D623" t="str">
        <f>"7"</f>
        <v>7</v>
      </c>
      <c r="E623" t="str">
        <f>"201-25-7"</f>
        <v>201-25-7</v>
      </c>
      <c r="F623" t="s">
        <v>41</v>
      </c>
      <c r="G623" t="s">
        <v>42</v>
      </c>
      <c r="H623" t="s">
        <v>43</v>
      </c>
      <c r="R623">
        <v>0</v>
      </c>
      <c r="S623">
        <v>1</v>
      </c>
      <c r="T623">
        <v>0</v>
      </c>
      <c r="U623">
        <v>1</v>
      </c>
      <c r="V623">
        <v>1</v>
      </c>
      <c r="W623">
        <v>0</v>
      </c>
      <c r="X623">
        <v>1</v>
      </c>
      <c r="Y623">
        <v>0</v>
      </c>
      <c r="Z623">
        <v>0</v>
      </c>
      <c r="AA623">
        <v>0</v>
      </c>
      <c r="AB623">
        <v>1</v>
      </c>
      <c r="AC623">
        <v>0</v>
      </c>
      <c r="AD623">
        <v>0</v>
      </c>
      <c r="AE623">
        <v>1</v>
      </c>
      <c r="AF623">
        <v>0</v>
      </c>
      <c r="AG623">
        <v>1</v>
      </c>
      <c r="AH623">
        <v>0</v>
      </c>
      <c r="AI623">
        <v>1</v>
      </c>
    </row>
    <row r="624" spans="1:37" x14ac:dyDescent="0.25">
      <c r="A624" t="str">
        <f>"620"</f>
        <v>620</v>
      </c>
      <c r="B624" t="str">
        <f t="shared" si="33"/>
        <v>201</v>
      </c>
      <c r="C624" t="str">
        <f t="shared" si="34"/>
        <v>25</v>
      </c>
      <c r="D624" t="str">
        <f>"3"</f>
        <v>3</v>
      </c>
      <c r="E624" t="str">
        <f>"201-25-3"</f>
        <v>201-25-3</v>
      </c>
      <c r="F624" t="s">
        <v>41</v>
      </c>
      <c r="G624" t="s">
        <v>42</v>
      </c>
      <c r="H624" t="s">
        <v>43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1</v>
      </c>
      <c r="X624">
        <v>0</v>
      </c>
      <c r="Y624">
        <v>1</v>
      </c>
      <c r="Z624">
        <v>1</v>
      </c>
      <c r="AA624">
        <v>1</v>
      </c>
      <c r="AB624">
        <v>1</v>
      </c>
      <c r="AC624">
        <v>0</v>
      </c>
      <c r="AD624">
        <v>1</v>
      </c>
      <c r="AE624">
        <v>0</v>
      </c>
      <c r="AF624">
        <v>1</v>
      </c>
      <c r="AG624">
        <v>0</v>
      </c>
      <c r="AH624">
        <v>1</v>
      </c>
      <c r="AI624">
        <v>0</v>
      </c>
    </row>
    <row r="625" spans="1:37" x14ac:dyDescent="0.25">
      <c r="A625" t="str">
        <f>"621"</f>
        <v>621</v>
      </c>
      <c r="B625" t="str">
        <f t="shared" si="33"/>
        <v>201</v>
      </c>
      <c r="C625" t="str">
        <f t="shared" si="34"/>
        <v>25</v>
      </c>
      <c r="D625" t="str">
        <f>"20"</f>
        <v>20</v>
      </c>
      <c r="E625" t="str">
        <f>"201-25-20"</f>
        <v>201-25-20</v>
      </c>
      <c r="F625" t="s">
        <v>41</v>
      </c>
      <c r="G625" t="s">
        <v>44</v>
      </c>
      <c r="H625" t="s">
        <v>45</v>
      </c>
      <c r="I625">
        <v>1</v>
      </c>
      <c r="J625">
        <v>0</v>
      </c>
      <c r="K625">
        <v>1</v>
      </c>
      <c r="L625">
        <v>1</v>
      </c>
      <c r="M625">
        <v>1</v>
      </c>
      <c r="N625">
        <v>0</v>
      </c>
      <c r="O625">
        <v>0</v>
      </c>
      <c r="P625">
        <v>1</v>
      </c>
      <c r="Q625">
        <v>0</v>
      </c>
      <c r="AF625">
        <v>0</v>
      </c>
      <c r="AG625">
        <v>1</v>
      </c>
      <c r="AH625">
        <v>0</v>
      </c>
      <c r="AI625">
        <v>1</v>
      </c>
      <c r="AJ625">
        <v>0</v>
      </c>
      <c r="AK625">
        <v>1</v>
      </c>
    </row>
    <row r="626" spans="1:37" x14ac:dyDescent="0.25">
      <c r="A626" t="str">
        <f>"622"</f>
        <v>622</v>
      </c>
      <c r="B626" t="str">
        <f t="shared" si="33"/>
        <v>201</v>
      </c>
      <c r="C626" t="str">
        <f t="shared" si="34"/>
        <v>25</v>
      </c>
      <c r="D626" t="str">
        <f>"19"</f>
        <v>19</v>
      </c>
      <c r="E626" t="str">
        <f>"201-25-19"</f>
        <v>201-25-19</v>
      </c>
      <c r="F626" t="s">
        <v>41</v>
      </c>
      <c r="G626" t="s">
        <v>42</v>
      </c>
      <c r="H626" t="s">
        <v>43</v>
      </c>
      <c r="R626">
        <v>0</v>
      </c>
      <c r="S626">
        <v>1</v>
      </c>
      <c r="T626">
        <v>0</v>
      </c>
      <c r="U626">
        <v>0</v>
      </c>
      <c r="V626">
        <v>0</v>
      </c>
      <c r="W626">
        <v>1</v>
      </c>
      <c r="X626">
        <v>1</v>
      </c>
      <c r="Y626">
        <v>1</v>
      </c>
      <c r="Z626">
        <v>0</v>
      </c>
      <c r="AA626">
        <v>0</v>
      </c>
      <c r="AB626">
        <v>1</v>
      </c>
      <c r="AC626">
        <v>0</v>
      </c>
      <c r="AD626">
        <v>0</v>
      </c>
      <c r="AE626">
        <v>1</v>
      </c>
      <c r="AF626">
        <v>0</v>
      </c>
      <c r="AG626">
        <v>1</v>
      </c>
      <c r="AH626">
        <v>1</v>
      </c>
      <c r="AI626">
        <v>0</v>
      </c>
    </row>
    <row r="627" spans="1:37" x14ac:dyDescent="0.25">
      <c r="A627" t="str">
        <f>"623"</f>
        <v>623</v>
      </c>
      <c r="B627" t="str">
        <f t="shared" si="33"/>
        <v>201</v>
      </c>
      <c r="C627" t="str">
        <f t="shared" si="34"/>
        <v>25</v>
      </c>
      <c r="D627" t="str">
        <f>"12"</f>
        <v>12</v>
      </c>
      <c r="E627" t="str">
        <f>"201-25-12"</f>
        <v>201-25-12</v>
      </c>
      <c r="F627" t="s">
        <v>41</v>
      </c>
      <c r="G627" t="s">
        <v>42</v>
      </c>
      <c r="H627" t="s">
        <v>43</v>
      </c>
      <c r="R627">
        <v>0</v>
      </c>
      <c r="S627">
        <v>0</v>
      </c>
      <c r="T627">
        <v>1</v>
      </c>
      <c r="U627">
        <v>0</v>
      </c>
      <c r="V627">
        <v>0</v>
      </c>
      <c r="W627">
        <v>1</v>
      </c>
      <c r="X627">
        <v>0</v>
      </c>
      <c r="Y627">
        <v>1</v>
      </c>
      <c r="Z627">
        <v>1</v>
      </c>
      <c r="AA627">
        <v>0</v>
      </c>
      <c r="AB627">
        <v>0</v>
      </c>
      <c r="AC627">
        <v>1</v>
      </c>
      <c r="AD627">
        <v>1</v>
      </c>
      <c r="AE627">
        <v>0</v>
      </c>
      <c r="AF627">
        <v>0</v>
      </c>
      <c r="AG627">
        <v>1</v>
      </c>
      <c r="AH627">
        <v>0</v>
      </c>
      <c r="AI627">
        <v>1</v>
      </c>
    </row>
    <row r="628" spans="1:37" x14ac:dyDescent="0.25">
      <c r="A628" t="str">
        <f>"624"</f>
        <v>624</v>
      </c>
      <c r="B628" t="str">
        <f t="shared" si="33"/>
        <v>201</v>
      </c>
      <c r="C628" t="str">
        <f t="shared" si="34"/>
        <v>25</v>
      </c>
      <c r="D628" t="str">
        <f>"8"</f>
        <v>8</v>
      </c>
      <c r="E628" t="str">
        <f>"201-25-8"</f>
        <v>201-25-8</v>
      </c>
      <c r="F628" t="s">
        <v>41</v>
      </c>
      <c r="G628" t="s">
        <v>42</v>
      </c>
      <c r="H628" t="s">
        <v>43</v>
      </c>
      <c r="R628">
        <v>0</v>
      </c>
      <c r="S628">
        <v>1</v>
      </c>
      <c r="T628">
        <v>0</v>
      </c>
      <c r="U628">
        <v>0</v>
      </c>
      <c r="V628">
        <v>1</v>
      </c>
      <c r="W628">
        <v>0</v>
      </c>
      <c r="X628">
        <v>1</v>
      </c>
      <c r="Y628">
        <v>0</v>
      </c>
      <c r="Z628">
        <v>0</v>
      </c>
      <c r="AA628">
        <v>1</v>
      </c>
      <c r="AB628">
        <v>0</v>
      </c>
      <c r="AC628">
        <v>0</v>
      </c>
      <c r="AD628">
        <v>1</v>
      </c>
      <c r="AE628">
        <v>1</v>
      </c>
      <c r="AF628">
        <v>1</v>
      </c>
      <c r="AG628">
        <v>0</v>
      </c>
      <c r="AH628">
        <v>1</v>
      </c>
      <c r="AI628">
        <v>0</v>
      </c>
    </row>
    <row r="629" spans="1:37" x14ac:dyDescent="0.25">
      <c r="A629" t="str">
        <f>"625"</f>
        <v>625</v>
      </c>
      <c r="B629" t="str">
        <f t="shared" si="33"/>
        <v>201</v>
      </c>
      <c r="C629" t="str">
        <f t="shared" si="34"/>
        <v>25</v>
      </c>
      <c r="D629" t="str">
        <f>"4"</f>
        <v>4</v>
      </c>
      <c r="E629" t="str">
        <f>"201-25-4"</f>
        <v>201-25-4</v>
      </c>
      <c r="F629" t="s">
        <v>41</v>
      </c>
      <c r="G629" t="s">
        <v>42</v>
      </c>
      <c r="H629" t="s">
        <v>43</v>
      </c>
      <c r="R629">
        <v>0</v>
      </c>
      <c r="S629">
        <v>0</v>
      </c>
      <c r="T629">
        <v>1</v>
      </c>
      <c r="U629">
        <v>0</v>
      </c>
      <c r="V629">
        <v>1</v>
      </c>
      <c r="W629">
        <v>0</v>
      </c>
      <c r="X629">
        <v>1</v>
      </c>
      <c r="Y629">
        <v>0</v>
      </c>
      <c r="Z629">
        <v>0</v>
      </c>
      <c r="AA629">
        <v>1</v>
      </c>
      <c r="AB629">
        <v>1</v>
      </c>
      <c r="AC629">
        <v>0</v>
      </c>
      <c r="AD629">
        <v>0</v>
      </c>
      <c r="AE629">
        <v>1</v>
      </c>
      <c r="AF629">
        <v>0</v>
      </c>
      <c r="AG629">
        <v>1</v>
      </c>
      <c r="AH629">
        <v>1</v>
      </c>
      <c r="AI629">
        <v>0</v>
      </c>
    </row>
    <row r="630" spans="1:37" x14ac:dyDescent="0.25">
      <c r="A630" t="str">
        <f>"626"</f>
        <v>626</v>
      </c>
      <c r="B630" t="str">
        <f t="shared" si="33"/>
        <v>201</v>
      </c>
      <c r="C630" t="str">
        <f t="shared" ref="C630:C654" si="35">"26"</f>
        <v>26</v>
      </c>
      <c r="D630" t="str">
        <f>"22"</f>
        <v>22</v>
      </c>
      <c r="E630" t="str">
        <f>"201-26-22"</f>
        <v>201-26-22</v>
      </c>
      <c r="F630" t="s">
        <v>41</v>
      </c>
      <c r="G630" t="s">
        <v>42</v>
      </c>
      <c r="H630" t="s">
        <v>43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1</v>
      </c>
      <c r="X630">
        <v>0</v>
      </c>
      <c r="Y630">
        <v>1</v>
      </c>
      <c r="Z630">
        <v>1</v>
      </c>
      <c r="AA630">
        <v>1</v>
      </c>
      <c r="AB630">
        <v>1</v>
      </c>
      <c r="AC630">
        <v>1</v>
      </c>
      <c r="AD630">
        <v>0</v>
      </c>
      <c r="AE630">
        <v>0</v>
      </c>
      <c r="AF630">
        <v>0</v>
      </c>
      <c r="AG630">
        <v>1</v>
      </c>
      <c r="AH630">
        <v>1</v>
      </c>
      <c r="AI630">
        <v>0</v>
      </c>
    </row>
    <row r="631" spans="1:37" x14ac:dyDescent="0.25">
      <c r="A631" t="str">
        <f>"627"</f>
        <v>627</v>
      </c>
      <c r="B631" t="str">
        <f t="shared" si="33"/>
        <v>201</v>
      </c>
      <c r="C631" t="str">
        <f t="shared" si="35"/>
        <v>26</v>
      </c>
      <c r="D631" t="str">
        <f>"21"</f>
        <v>21</v>
      </c>
      <c r="E631" t="str">
        <f>"201-26-21"</f>
        <v>201-26-21</v>
      </c>
      <c r="F631" t="s">
        <v>41</v>
      </c>
      <c r="G631" t="s">
        <v>42</v>
      </c>
      <c r="H631" t="s">
        <v>43</v>
      </c>
      <c r="R631">
        <v>1</v>
      </c>
      <c r="S631">
        <v>0</v>
      </c>
      <c r="T631">
        <v>1</v>
      </c>
      <c r="U631">
        <v>0</v>
      </c>
      <c r="V631">
        <v>0</v>
      </c>
      <c r="W631">
        <v>1</v>
      </c>
      <c r="X631">
        <v>0</v>
      </c>
      <c r="Y631">
        <v>0</v>
      </c>
      <c r="Z631">
        <v>1</v>
      </c>
      <c r="AA631">
        <v>0</v>
      </c>
      <c r="AB631">
        <v>1</v>
      </c>
      <c r="AC631">
        <v>1</v>
      </c>
      <c r="AD631">
        <v>0</v>
      </c>
      <c r="AE631">
        <v>0</v>
      </c>
      <c r="AF631">
        <v>0</v>
      </c>
      <c r="AG631">
        <v>1</v>
      </c>
      <c r="AH631">
        <v>1</v>
      </c>
      <c r="AI631">
        <v>0</v>
      </c>
    </row>
    <row r="632" spans="1:37" x14ac:dyDescent="0.25">
      <c r="A632" t="str">
        <f>"628"</f>
        <v>628</v>
      </c>
      <c r="B632" t="str">
        <f t="shared" si="33"/>
        <v>201</v>
      </c>
      <c r="C632" t="str">
        <f t="shared" si="35"/>
        <v>26</v>
      </c>
      <c r="D632" t="str">
        <f>"14"</f>
        <v>14</v>
      </c>
      <c r="E632" t="str">
        <f>"201-26-14"</f>
        <v>201-26-14</v>
      </c>
      <c r="F632" t="s">
        <v>41</v>
      </c>
      <c r="G632" t="s">
        <v>42</v>
      </c>
      <c r="H632" t="s">
        <v>43</v>
      </c>
      <c r="R632">
        <v>0</v>
      </c>
      <c r="S632">
        <v>0</v>
      </c>
      <c r="T632">
        <v>1</v>
      </c>
      <c r="U632">
        <v>1</v>
      </c>
      <c r="V632">
        <v>0</v>
      </c>
      <c r="W632">
        <v>0</v>
      </c>
      <c r="X632">
        <v>1</v>
      </c>
      <c r="Y632">
        <v>0</v>
      </c>
      <c r="Z632">
        <v>0</v>
      </c>
      <c r="AA632">
        <v>1</v>
      </c>
      <c r="AB632">
        <v>1</v>
      </c>
      <c r="AC632">
        <v>0</v>
      </c>
      <c r="AD632">
        <v>1</v>
      </c>
      <c r="AE632">
        <v>0</v>
      </c>
      <c r="AF632">
        <v>1</v>
      </c>
      <c r="AG632">
        <v>0</v>
      </c>
      <c r="AH632">
        <v>0</v>
      </c>
      <c r="AI632">
        <v>1</v>
      </c>
    </row>
    <row r="633" spans="1:37" x14ac:dyDescent="0.25">
      <c r="A633" t="str">
        <f>"629"</f>
        <v>629</v>
      </c>
      <c r="B633" t="str">
        <f t="shared" si="33"/>
        <v>201</v>
      </c>
      <c r="C633" t="str">
        <f t="shared" si="35"/>
        <v>26</v>
      </c>
      <c r="D633" t="str">
        <f>"13"</f>
        <v>13</v>
      </c>
      <c r="E633" t="str">
        <f>"201-26-13"</f>
        <v>201-26-13</v>
      </c>
      <c r="F633" t="s">
        <v>41</v>
      </c>
      <c r="G633" t="s">
        <v>42</v>
      </c>
      <c r="H633" t="s">
        <v>43</v>
      </c>
      <c r="R633">
        <v>0</v>
      </c>
      <c r="S633">
        <v>1</v>
      </c>
      <c r="T633">
        <v>0</v>
      </c>
      <c r="U633">
        <v>0</v>
      </c>
      <c r="V633">
        <v>0</v>
      </c>
      <c r="W633">
        <v>1</v>
      </c>
      <c r="X633">
        <v>0</v>
      </c>
      <c r="Y633">
        <v>1</v>
      </c>
      <c r="Z633">
        <v>1</v>
      </c>
      <c r="AA633">
        <v>0</v>
      </c>
      <c r="AB633">
        <v>1</v>
      </c>
      <c r="AC633">
        <v>0</v>
      </c>
      <c r="AD633">
        <v>1</v>
      </c>
      <c r="AE633">
        <v>0</v>
      </c>
      <c r="AF633">
        <v>0</v>
      </c>
      <c r="AG633">
        <v>1</v>
      </c>
      <c r="AH633">
        <v>1</v>
      </c>
      <c r="AI633">
        <v>0</v>
      </c>
    </row>
    <row r="634" spans="1:37" x14ac:dyDescent="0.25">
      <c r="A634" t="str">
        <f>"630"</f>
        <v>630</v>
      </c>
      <c r="B634" t="str">
        <f t="shared" si="33"/>
        <v>201</v>
      </c>
      <c r="C634" t="str">
        <f t="shared" si="35"/>
        <v>26</v>
      </c>
      <c r="D634" t="str">
        <f>"9"</f>
        <v>9</v>
      </c>
      <c r="E634" t="str">
        <f>"201-26-9"</f>
        <v>201-26-9</v>
      </c>
      <c r="F634" t="s">
        <v>41</v>
      </c>
      <c r="G634" t="s">
        <v>42</v>
      </c>
      <c r="H634" t="s">
        <v>43</v>
      </c>
      <c r="R634">
        <v>1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1</v>
      </c>
      <c r="Z634">
        <v>1</v>
      </c>
      <c r="AA634">
        <v>1</v>
      </c>
      <c r="AB634">
        <v>1</v>
      </c>
      <c r="AC634">
        <v>0</v>
      </c>
      <c r="AD634">
        <v>1</v>
      </c>
      <c r="AE634">
        <v>0</v>
      </c>
      <c r="AF634">
        <v>0</v>
      </c>
      <c r="AG634">
        <v>1</v>
      </c>
      <c r="AH634">
        <v>0</v>
      </c>
      <c r="AI634">
        <v>1</v>
      </c>
    </row>
    <row r="635" spans="1:37" x14ac:dyDescent="0.25">
      <c r="A635" t="str">
        <f>"631"</f>
        <v>631</v>
      </c>
      <c r="B635" t="str">
        <f t="shared" si="33"/>
        <v>201</v>
      </c>
      <c r="C635" t="str">
        <f t="shared" si="35"/>
        <v>26</v>
      </c>
      <c r="D635" t="str">
        <f>"5"</f>
        <v>5</v>
      </c>
      <c r="E635" t="str">
        <f>"201-26-5"</f>
        <v>201-26-5</v>
      </c>
      <c r="F635" t="s">
        <v>41</v>
      </c>
      <c r="G635" t="s">
        <v>42</v>
      </c>
      <c r="H635" t="s">
        <v>43</v>
      </c>
      <c r="R635">
        <v>0</v>
      </c>
      <c r="S635">
        <v>1</v>
      </c>
      <c r="T635">
        <v>0</v>
      </c>
      <c r="U635">
        <v>1</v>
      </c>
      <c r="V635">
        <v>1</v>
      </c>
      <c r="W635">
        <v>0</v>
      </c>
      <c r="X635">
        <v>1</v>
      </c>
      <c r="Y635">
        <v>0</v>
      </c>
      <c r="Z635">
        <v>0</v>
      </c>
      <c r="AA635">
        <v>0</v>
      </c>
      <c r="AB635">
        <v>1</v>
      </c>
      <c r="AC635">
        <v>0</v>
      </c>
      <c r="AD635">
        <v>0</v>
      </c>
      <c r="AE635">
        <v>1</v>
      </c>
      <c r="AF635">
        <v>0</v>
      </c>
      <c r="AG635">
        <v>1</v>
      </c>
      <c r="AH635">
        <v>0</v>
      </c>
      <c r="AI635">
        <v>1</v>
      </c>
    </row>
    <row r="636" spans="1:37" x14ac:dyDescent="0.25">
      <c r="A636" t="str">
        <f>"632"</f>
        <v>632</v>
      </c>
      <c r="B636" t="str">
        <f t="shared" si="33"/>
        <v>201</v>
      </c>
      <c r="C636" t="str">
        <f t="shared" si="35"/>
        <v>26</v>
      </c>
      <c r="D636" t="str">
        <f>"3"</f>
        <v>3</v>
      </c>
      <c r="E636" t="str">
        <f>"201-26-3"</f>
        <v>201-26-3</v>
      </c>
      <c r="F636" t="s">
        <v>41</v>
      </c>
      <c r="G636" t="s">
        <v>42</v>
      </c>
      <c r="H636" t="s">
        <v>43</v>
      </c>
      <c r="R636">
        <v>1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1</v>
      </c>
      <c r="Y636">
        <v>1</v>
      </c>
      <c r="Z636">
        <v>0</v>
      </c>
      <c r="AA636">
        <v>1</v>
      </c>
      <c r="AB636">
        <v>1</v>
      </c>
      <c r="AC636">
        <v>1</v>
      </c>
      <c r="AD636">
        <v>0</v>
      </c>
      <c r="AE636">
        <v>0</v>
      </c>
      <c r="AF636">
        <v>1</v>
      </c>
      <c r="AG636">
        <v>0</v>
      </c>
      <c r="AH636">
        <v>0</v>
      </c>
      <c r="AI636">
        <v>1</v>
      </c>
    </row>
    <row r="637" spans="1:37" x14ac:dyDescent="0.25">
      <c r="A637" t="str">
        <f>"633"</f>
        <v>633</v>
      </c>
      <c r="B637" t="str">
        <f t="shared" si="33"/>
        <v>201</v>
      </c>
      <c r="C637" t="str">
        <f t="shared" si="35"/>
        <v>26</v>
      </c>
      <c r="D637" t="str">
        <f>"25"</f>
        <v>25</v>
      </c>
      <c r="E637" t="str">
        <f>"201-26-25"</f>
        <v>201-26-25</v>
      </c>
      <c r="F637" t="s">
        <v>41</v>
      </c>
      <c r="G637" t="s">
        <v>42</v>
      </c>
      <c r="H637" t="s">
        <v>43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1</v>
      </c>
      <c r="X637">
        <v>0</v>
      </c>
      <c r="Y637">
        <v>1</v>
      </c>
      <c r="Z637">
        <v>1</v>
      </c>
      <c r="AA637">
        <v>1</v>
      </c>
      <c r="AB637">
        <v>0</v>
      </c>
      <c r="AC637">
        <v>1</v>
      </c>
      <c r="AD637">
        <v>1</v>
      </c>
      <c r="AE637">
        <v>0</v>
      </c>
      <c r="AF637">
        <v>0</v>
      </c>
      <c r="AG637">
        <v>1</v>
      </c>
      <c r="AH637">
        <v>1</v>
      </c>
      <c r="AI637">
        <v>0</v>
      </c>
    </row>
    <row r="638" spans="1:37" x14ac:dyDescent="0.25">
      <c r="A638" t="str">
        <f>"634"</f>
        <v>634</v>
      </c>
      <c r="B638" t="str">
        <f t="shared" si="33"/>
        <v>201</v>
      </c>
      <c r="C638" t="str">
        <f t="shared" si="35"/>
        <v>26</v>
      </c>
      <c r="D638" t="str">
        <f>"16"</f>
        <v>16</v>
      </c>
      <c r="E638" t="str">
        <f>"201-26-16"</f>
        <v>201-26-16</v>
      </c>
      <c r="F638" t="s">
        <v>41</v>
      </c>
      <c r="G638" t="s">
        <v>42</v>
      </c>
      <c r="H638" t="s">
        <v>43</v>
      </c>
      <c r="R638">
        <v>0</v>
      </c>
      <c r="S638">
        <v>0</v>
      </c>
      <c r="T638">
        <v>1</v>
      </c>
      <c r="U638">
        <v>0</v>
      </c>
      <c r="V638">
        <v>0</v>
      </c>
      <c r="W638">
        <v>1</v>
      </c>
      <c r="X638">
        <v>0</v>
      </c>
      <c r="Y638">
        <v>0</v>
      </c>
      <c r="Z638">
        <v>1</v>
      </c>
      <c r="AA638">
        <v>1</v>
      </c>
      <c r="AB638">
        <v>0</v>
      </c>
      <c r="AC638">
        <v>1</v>
      </c>
      <c r="AD638">
        <v>1</v>
      </c>
      <c r="AE638">
        <v>0</v>
      </c>
      <c r="AF638">
        <v>1</v>
      </c>
      <c r="AG638">
        <v>0</v>
      </c>
      <c r="AH638">
        <v>1</v>
      </c>
      <c r="AI638">
        <v>0</v>
      </c>
    </row>
    <row r="639" spans="1:37" x14ac:dyDescent="0.25">
      <c r="A639" t="str">
        <f>"635"</f>
        <v>635</v>
      </c>
      <c r="B639" t="str">
        <f t="shared" si="33"/>
        <v>201</v>
      </c>
      <c r="C639" t="str">
        <f t="shared" si="35"/>
        <v>26</v>
      </c>
      <c r="D639" t="str">
        <f>"15"</f>
        <v>15</v>
      </c>
      <c r="E639" t="str">
        <f>"201-26-15"</f>
        <v>201-26-15</v>
      </c>
      <c r="F639" t="s">
        <v>41</v>
      </c>
      <c r="G639" t="s">
        <v>42</v>
      </c>
      <c r="H639" t="s">
        <v>43</v>
      </c>
      <c r="R639">
        <v>0</v>
      </c>
      <c r="S639">
        <v>0</v>
      </c>
      <c r="T639">
        <v>0</v>
      </c>
      <c r="U639">
        <v>1</v>
      </c>
      <c r="V639">
        <v>0</v>
      </c>
      <c r="W639">
        <v>0</v>
      </c>
      <c r="X639">
        <v>1</v>
      </c>
      <c r="Y639">
        <v>0</v>
      </c>
      <c r="Z639">
        <v>0</v>
      </c>
      <c r="AA639">
        <v>1</v>
      </c>
      <c r="AB639">
        <v>1</v>
      </c>
      <c r="AC639">
        <v>0</v>
      </c>
      <c r="AD639">
        <v>0</v>
      </c>
      <c r="AE639">
        <v>1</v>
      </c>
      <c r="AF639">
        <v>0</v>
      </c>
      <c r="AG639">
        <v>1</v>
      </c>
      <c r="AH639">
        <v>0</v>
      </c>
      <c r="AI639">
        <v>1</v>
      </c>
    </row>
    <row r="640" spans="1:37" x14ac:dyDescent="0.25">
      <c r="A640" t="str">
        <f>"636"</f>
        <v>636</v>
      </c>
      <c r="B640" t="str">
        <f t="shared" si="33"/>
        <v>201</v>
      </c>
      <c r="C640" t="str">
        <f t="shared" si="35"/>
        <v>26</v>
      </c>
      <c r="D640" t="str">
        <f>"10"</f>
        <v>10</v>
      </c>
      <c r="E640" t="str">
        <f>"201-26-10"</f>
        <v>201-26-10</v>
      </c>
      <c r="F640" t="s">
        <v>41</v>
      </c>
      <c r="G640" t="s">
        <v>42</v>
      </c>
      <c r="H640" t="s">
        <v>43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1</v>
      </c>
      <c r="X640">
        <v>0</v>
      </c>
      <c r="Y640">
        <v>1</v>
      </c>
      <c r="Z640">
        <v>1</v>
      </c>
      <c r="AA640">
        <v>1</v>
      </c>
      <c r="AB640">
        <v>1</v>
      </c>
      <c r="AC640">
        <v>0</v>
      </c>
      <c r="AD640">
        <v>1</v>
      </c>
      <c r="AE640">
        <v>0</v>
      </c>
      <c r="AF640">
        <v>1</v>
      </c>
      <c r="AG640">
        <v>0</v>
      </c>
      <c r="AH640">
        <v>0</v>
      </c>
      <c r="AI640">
        <v>1</v>
      </c>
    </row>
    <row r="641" spans="1:37" x14ac:dyDescent="0.25">
      <c r="A641" t="str">
        <f>"637"</f>
        <v>637</v>
      </c>
      <c r="B641" t="str">
        <f t="shared" si="33"/>
        <v>201</v>
      </c>
      <c r="C641" t="str">
        <f t="shared" si="35"/>
        <v>26</v>
      </c>
      <c r="D641" t="str">
        <f>"6"</f>
        <v>6</v>
      </c>
      <c r="E641" t="str">
        <f>"201-26-6"</f>
        <v>201-26-6</v>
      </c>
      <c r="F641" t="s">
        <v>41</v>
      </c>
      <c r="G641" t="s">
        <v>42</v>
      </c>
      <c r="H641" t="s">
        <v>43</v>
      </c>
      <c r="R641">
        <v>0</v>
      </c>
      <c r="S641">
        <v>1</v>
      </c>
      <c r="T641">
        <v>0</v>
      </c>
      <c r="U641">
        <v>1</v>
      </c>
      <c r="V641">
        <v>1</v>
      </c>
      <c r="W641">
        <v>0</v>
      </c>
      <c r="X641">
        <v>1</v>
      </c>
      <c r="Y641">
        <v>0</v>
      </c>
      <c r="Z641">
        <v>0</v>
      </c>
      <c r="AA641">
        <v>0</v>
      </c>
      <c r="AB641">
        <v>1</v>
      </c>
      <c r="AC641">
        <v>0</v>
      </c>
      <c r="AD641">
        <v>0</v>
      </c>
      <c r="AE641">
        <v>1</v>
      </c>
      <c r="AF641">
        <v>0</v>
      </c>
      <c r="AG641">
        <v>1</v>
      </c>
      <c r="AH641">
        <v>0</v>
      </c>
      <c r="AI641">
        <v>1</v>
      </c>
    </row>
    <row r="642" spans="1:37" x14ac:dyDescent="0.25">
      <c r="A642" t="str">
        <f>"638"</f>
        <v>638</v>
      </c>
      <c r="B642" t="str">
        <f t="shared" si="33"/>
        <v>201</v>
      </c>
      <c r="C642" t="str">
        <f t="shared" si="35"/>
        <v>26</v>
      </c>
      <c r="D642" t="str">
        <f>"2"</f>
        <v>2</v>
      </c>
      <c r="E642" t="str">
        <f>"201-26-2"</f>
        <v>201-26-2</v>
      </c>
      <c r="F642" t="s">
        <v>41</v>
      </c>
      <c r="G642" t="s">
        <v>42</v>
      </c>
      <c r="H642" t="s">
        <v>43</v>
      </c>
      <c r="R642">
        <v>1</v>
      </c>
      <c r="S642">
        <v>0</v>
      </c>
      <c r="T642">
        <v>0</v>
      </c>
      <c r="U642">
        <v>0</v>
      </c>
      <c r="V642">
        <v>0</v>
      </c>
      <c r="W642">
        <v>1</v>
      </c>
      <c r="X642">
        <v>0</v>
      </c>
      <c r="Y642">
        <v>1</v>
      </c>
      <c r="Z642">
        <v>1</v>
      </c>
      <c r="AA642">
        <v>0</v>
      </c>
      <c r="AB642">
        <v>0</v>
      </c>
      <c r="AC642">
        <v>1</v>
      </c>
      <c r="AD642">
        <v>1</v>
      </c>
      <c r="AE642">
        <v>0</v>
      </c>
      <c r="AF642">
        <v>0</v>
      </c>
      <c r="AG642">
        <v>1</v>
      </c>
      <c r="AH642">
        <v>0</v>
      </c>
      <c r="AI642">
        <v>1</v>
      </c>
    </row>
    <row r="643" spans="1:37" x14ac:dyDescent="0.25">
      <c r="A643" t="str">
        <f>"639"</f>
        <v>639</v>
      </c>
      <c r="B643" t="str">
        <f t="shared" si="33"/>
        <v>201</v>
      </c>
      <c r="C643" t="str">
        <f t="shared" si="35"/>
        <v>26</v>
      </c>
      <c r="D643" t="str">
        <f>"24"</f>
        <v>24</v>
      </c>
      <c r="E643" t="str">
        <f>"201-26-24"</f>
        <v>201-26-24</v>
      </c>
      <c r="F643" t="s">
        <v>41</v>
      </c>
      <c r="G643" t="s">
        <v>42</v>
      </c>
      <c r="H643" t="s">
        <v>43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1</v>
      </c>
      <c r="X643">
        <v>0</v>
      </c>
      <c r="Y643">
        <v>1</v>
      </c>
      <c r="Z643">
        <v>1</v>
      </c>
      <c r="AA643">
        <v>1</v>
      </c>
      <c r="AB643">
        <v>1</v>
      </c>
      <c r="AC643">
        <v>1</v>
      </c>
      <c r="AD643">
        <v>0</v>
      </c>
      <c r="AE643">
        <v>0</v>
      </c>
      <c r="AF643">
        <v>0</v>
      </c>
      <c r="AG643">
        <v>1</v>
      </c>
      <c r="AH643">
        <v>0</v>
      </c>
      <c r="AI643">
        <v>1</v>
      </c>
    </row>
    <row r="644" spans="1:37" x14ac:dyDescent="0.25">
      <c r="A644" t="str">
        <f>"640"</f>
        <v>640</v>
      </c>
      <c r="B644" t="str">
        <f t="shared" si="33"/>
        <v>201</v>
      </c>
      <c r="C644" t="str">
        <f t="shared" si="35"/>
        <v>26</v>
      </c>
      <c r="D644" t="str">
        <f>"23"</f>
        <v>23</v>
      </c>
      <c r="E644" t="str">
        <f>"201-26-23"</f>
        <v>201-26-23</v>
      </c>
      <c r="F644" t="s">
        <v>41</v>
      </c>
      <c r="G644" t="s">
        <v>42</v>
      </c>
      <c r="H644" t="s">
        <v>43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1</v>
      </c>
      <c r="X644">
        <v>0</v>
      </c>
      <c r="Y644">
        <v>1</v>
      </c>
      <c r="Z644">
        <v>1</v>
      </c>
      <c r="AA644">
        <v>1</v>
      </c>
      <c r="AB644">
        <v>1</v>
      </c>
      <c r="AC644">
        <v>1</v>
      </c>
      <c r="AD644">
        <v>0</v>
      </c>
      <c r="AE644">
        <v>0</v>
      </c>
      <c r="AF644">
        <v>0</v>
      </c>
      <c r="AG644">
        <v>1</v>
      </c>
      <c r="AH644">
        <v>0</v>
      </c>
      <c r="AI644">
        <v>1</v>
      </c>
    </row>
    <row r="645" spans="1:37" x14ac:dyDescent="0.25">
      <c r="A645" t="str">
        <f>"641"</f>
        <v>641</v>
      </c>
      <c r="B645" t="str">
        <f t="shared" ref="B645:B708" si="36">"201"</f>
        <v>201</v>
      </c>
      <c r="C645" t="str">
        <f t="shared" si="35"/>
        <v>26</v>
      </c>
      <c r="D645" t="str">
        <f>"18"</f>
        <v>18</v>
      </c>
      <c r="E645" t="str">
        <f>"201-26-18"</f>
        <v>201-26-18</v>
      </c>
      <c r="F645" t="s">
        <v>41</v>
      </c>
      <c r="G645" t="s">
        <v>42</v>
      </c>
      <c r="H645" t="s">
        <v>43</v>
      </c>
      <c r="R645">
        <v>0</v>
      </c>
      <c r="S645">
        <v>0</v>
      </c>
      <c r="T645">
        <v>1</v>
      </c>
      <c r="U645">
        <v>0</v>
      </c>
      <c r="V645">
        <v>0</v>
      </c>
      <c r="W645">
        <v>1</v>
      </c>
      <c r="X645">
        <v>0</v>
      </c>
      <c r="Y645">
        <v>0</v>
      </c>
      <c r="Z645">
        <v>1</v>
      </c>
      <c r="AA645">
        <v>1</v>
      </c>
      <c r="AB645">
        <v>0</v>
      </c>
      <c r="AC645">
        <v>1</v>
      </c>
      <c r="AD645">
        <v>1</v>
      </c>
      <c r="AE645">
        <v>0</v>
      </c>
      <c r="AF645">
        <v>1</v>
      </c>
      <c r="AG645">
        <v>0</v>
      </c>
      <c r="AH645">
        <v>1</v>
      </c>
      <c r="AI645">
        <v>0</v>
      </c>
    </row>
    <row r="646" spans="1:37" x14ac:dyDescent="0.25">
      <c r="A646" t="str">
        <f>"642"</f>
        <v>642</v>
      </c>
      <c r="B646" t="str">
        <f t="shared" si="36"/>
        <v>201</v>
      </c>
      <c r="C646" t="str">
        <f t="shared" si="35"/>
        <v>26</v>
      </c>
      <c r="D646" t="str">
        <f>"17"</f>
        <v>17</v>
      </c>
      <c r="E646" t="str">
        <f>"201-26-17"</f>
        <v>201-26-17</v>
      </c>
      <c r="F646" t="s">
        <v>41</v>
      </c>
      <c r="G646" t="s">
        <v>42</v>
      </c>
      <c r="H646" t="s">
        <v>43</v>
      </c>
      <c r="R646">
        <v>0</v>
      </c>
      <c r="S646">
        <v>0</v>
      </c>
      <c r="T646">
        <v>1</v>
      </c>
      <c r="U646">
        <v>0</v>
      </c>
      <c r="V646">
        <v>0</v>
      </c>
      <c r="W646">
        <v>1</v>
      </c>
      <c r="X646">
        <v>0</v>
      </c>
      <c r="Y646">
        <v>0</v>
      </c>
      <c r="Z646">
        <v>1</v>
      </c>
      <c r="AA646">
        <v>1</v>
      </c>
      <c r="AB646">
        <v>0</v>
      </c>
      <c r="AC646">
        <v>1</v>
      </c>
      <c r="AD646">
        <v>1</v>
      </c>
      <c r="AE646">
        <v>0</v>
      </c>
      <c r="AF646">
        <v>1</v>
      </c>
      <c r="AG646">
        <v>0</v>
      </c>
      <c r="AH646">
        <v>1</v>
      </c>
      <c r="AI646">
        <v>0</v>
      </c>
    </row>
    <row r="647" spans="1:37" x14ac:dyDescent="0.25">
      <c r="A647" t="str">
        <f>"643"</f>
        <v>643</v>
      </c>
      <c r="B647" t="str">
        <f t="shared" si="36"/>
        <v>201</v>
      </c>
      <c r="C647" t="str">
        <f t="shared" si="35"/>
        <v>26</v>
      </c>
      <c r="D647" t="str">
        <f>"11"</f>
        <v>11</v>
      </c>
      <c r="E647" t="str">
        <f>"201-26-11"</f>
        <v>201-26-11</v>
      </c>
      <c r="F647" t="s">
        <v>41</v>
      </c>
      <c r="G647" t="s">
        <v>42</v>
      </c>
      <c r="H647" t="s">
        <v>43</v>
      </c>
      <c r="R647">
        <v>0</v>
      </c>
      <c r="S647">
        <v>1</v>
      </c>
      <c r="T647">
        <v>0</v>
      </c>
      <c r="U647">
        <v>1</v>
      </c>
      <c r="V647">
        <v>1</v>
      </c>
      <c r="W647">
        <v>0</v>
      </c>
      <c r="X647">
        <v>1</v>
      </c>
      <c r="Y647">
        <v>0</v>
      </c>
      <c r="Z647">
        <v>0</v>
      </c>
      <c r="AA647">
        <v>0</v>
      </c>
      <c r="AB647">
        <v>1</v>
      </c>
      <c r="AC647">
        <v>0</v>
      </c>
      <c r="AD647">
        <v>0</v>
      </c>
      <c r="AE647">
        <v>1</v>
      </c>
      <c r="AF647">
        <v>0</v>
      </c>
      <c r="AG647">
        <v>1</v>
      </c>
      <c r="AH647">
        <v>0</v>
      </c>
      <c r="AI647">
        <v>1</v>
      </c>
    </row>
    <row r="648" spans="1:37" x14ac:dyDescent="0.25">
      <c r="A648" t="str">
        <f>"644"</f>
        <v>644</v>
      </c>
      <c r="B648" t="str">
        <f t="shared" si="36"/>
        <v>201</v>
      </c>
      <c r="C648" t="str">
        <f t="shared" si="35"/>
        <v>26</v>
      </c>
      <c r="D648" t="str">
        <f>"7"</f>
        <v>7</v>
      </c>
      <c r="E648" t="str">
        <f>"201-26-7"</f>
        <v>201-26-7</v>
      </c>
      <c r="F648" t="s">
        <v>41</v>
      </c>
      <c r="G648" t="s">
        <v>42</v>
      </c>
      <c r="H648" t="s">
        <v>43</v>
      </c>
      <c r="R648">
        <v>0</v>
      </c>
      <c r="S648">
        <v>1</v>
      </c>
      <c r="T648">
        <v>0</v>
      </c>
      <c r="U648">
        <v>1</v>
      </c>
      <c r="V648">
        <v>1</v>
      </c>
      <c r="W648">
        <v>0</v>
      </c>
      <c r="X648">
        <v>1</v>
      </c>
      <c r="Y648">
        <v>0</v>
      </c>
      <c r="Z648">
        <v>0</v>
      </c>
      <c r="AA648">
        <v>0</v>
      </c>
      <c r="AB648">
        <v>1</v>
      </c>
      <c r="AC648">
        <v>0</v>
      </c>
      <c r="AD648">
        <v>0</v>
      </c>
      <c r="AE648">
        <v>1</v>
      </c>
      <c r="AF648">
        <v>1</v>
      </c>
      <c r="AG648">
        <v>0</v>
      </c>
      <c r="AH648">
        <v>1</v>
      </c>
      <c r="AI648">
        <v>0</v>
      </c>
    </row>
    <row r="649" spans="1:37" x14ac:dyDescent="0.25">
      <c r="A649" t="str">
        <f>"645"</f>
        <v>645</v>
      </c>
      <c r="B649" t="str">
        <f t="shared" si="36"/>
        <v>201</v>
      </c>
      <c r="C649" t="str">
        <f t="shared" si="35"/>
        <v>26</v>
      </c>
      <c r="D649" t="str">
        <f>"20"</f>
        <v>20</v>
      </c>
      <c r="E649" t="str">
        <f>"201-26-20"</f>
        <v>201-26-20</v>
      </c>
      <c r="F649" t="s">
        <v>41</v>
      </c>
      <c r="G649" t="s">
        <v>42</v>
      </c>
      <c r="H649" t="s">
        <v>43</v>
      </c>
      <c r="R649">
        <v>1</v>
      </c>
      <c r="S649">
        <v>0</v>
      </c>
      <c r="T649">
        <v>0</v>
      </c>
      <c r="U649">
        <v>0</v>
      </c>
      <c r="V649">
        <v>1</v>
      </c>
      <c r="W649">
        <v>0</v>
      </c>
      <c r="X649">
        <v>0</v>
      </c>
      <c r="Y649">
        <v>0</v>
      </c>
      <c r="Z649">
        <v>1</v>
      </c>
      <c r="AA649">
        <v>1</v>
      </c>
      <c r="AB649">
        <v>0</v>
      </c>
      <c r="AC649">
        <v>1</v>
      </c>
      <c r="AD649">
        <v>0</v>
      </c>
      <c r="AE649">
        <v>1</v>
      </c>
      <c r="AF649">
        <v>1</v>
      </c>
      <c r="AG649">
        <v>0</v>
      </c>
      <c r="AH649">
        <v>1</v>
      </c>
      <c r="AI649">
        <v>0</v>
      </c>
    </row>
    <row r="650" spans="1:37" x14ac:dyDescent="0.25">
      <c r="A650" t="str">
        <f>"646"</f>
        <v>646</v>
      </c>
      <c r="B650" t="str">
        <f t="shared" si="36"/>
        <v>201</v>
      </c>
      <c r="C650" t="str">
        <f t="shared" si="35"/>
        <v>26</v>
      </c>
      <c r="D650" t="str">
        <f>"19"</f>
        <v>19</v>
      </c>
      <c r="E650" t="str">
        <f>"201-26-19"</f>
        <v>201-26-19</v>
      </c>
      <c r="F650" t="s">
        <v>41</v>
      </c>
      <c r="G650" t="s">
        <v>42</v>
      </c>
      <c r="H650" t="s">
        <v>43</v>
      </c>
      <c r="R650">
        <v>1</v>
      </c>
      <c r="S650">
        <v>0</v>
      </c>
      <c r="T650">
        <v>0</v>
      </c>
      <c r="U650">
        <v>0</v>
      </c>
      <c r="V650">
        <v>0</v>
      </c>
      <c r="W650">
        <v>1</v>
      </c>
      <c r="X650">
        <v>0</v>
      </c>
      <c r="Y650">
        <v>1</v>
      </c>
      <c r="Z650">
        <v>1</v>
      </c>
      <c r="AA650">
        <v>0</v>
      </c>
      <c r="AB650">
        <v>0</v>
      </c>
      <c r="AC650">
        <v>1</v>
      </c>
      <c r="AD650">
        <v>1</v>
      </c>
      <c r="AE650">
        <v>0</v>
      </c>
      <c r="AF650">
        <v>0</v>
      </c>
      <c r="AG650">
        <v>1</v>
      </c>
      <c r="AH650">
        <v>1</v>
      </c>
      <c r="AI650">
        <v>0</v>
      </c>
    </row>
    <row r="651" spans="1:37" x14ac:dyDescent="0.25">
      <c r="A651" t="str">
        <f>"647"</f>
        <v>647</v>
      </c>
      <c r="B651" t="str">
        <f t="shared" si="36"/>
        <v>201</v>
      </c>
      <c r="C651" t="str">
        <f t="shared" si="35"/>
        <v>26</v>
      </c>
      <c r="D651" t="str">
        <f>"12"</f>
        <v>12</v>
      </c>
      <c r="E651" t="str">
        <f>"201-26-12"</f>
        <v>201-26-12</v>
      </c>
      <c r="F651" t="s">
        <v>41</v>
      </c>
      <c r="G651" t="s">
        <v>42</v>
      </c>
      <c r="H651" t="s">
        <v>43</v>
      </c>
      <c r="R651">
        <v>1</v>
      </c>
      <c r="S651">
        <v>0</v>
      </c>
      <c r="T651">
        <v>0</v>
      </c>
      <c r="U651">
        <v>0</v>
      </c>
      <c r="V651">
        <v>0</v>
      </c>
      <c r="W651">
        <v>1</v>
      </c>
      <c r="X651">
        <v>0</v>
      </c>
      <c r="Y651">
        <v>1</v>
      </c>
      <c r="Z651">
        <v>1</v>
      </c>
      <c r="AA651">
        <v>0</v>
      </c>
      <c r="AB651">
        <v>0</v>
      </c>
      <c r="AC651">
        <v>1</v>
      </c>
      <c r="AD651">
        <v>1</v>
      </c>
      <c r="AE651">
        <v>0</v>
      </c>
      <c r="AF651">
        <v>0</v>
      </c>
      <c r="AG651">
        <v>1</v>
      </c>
      <c r="AH651">
        <v>0</v>
      </c>
      <c r="AI651">
        <v>1</v>
      </c>
    </row>
    <row r="652" spans="1:37" x14ac:dyDescent="0.25">
      <c r="A652" t="str">
        <f>"648"</f>
        <v>648</v>
      </c>
      <c r="B652" t="str">
        <f t="shared" si="36"/>
        <v>201</v>
      </c>
      <c r="C652" t="str">
        <f t="shared" si="35"/>
        <v>26</v>
      </c>
      <c r="D652" t="str">
        <f>"8"</f>
        <v>8</v>
      </c>
      <c r="E652" t="str">
        <f>"201-26-8"</f>
        <v>201-26-8</v>
      </c>
      <c r="F652" t="s">
        <v>41</v>
      </c>
      <c r="G652" t="s">
        <v>42</v>
      </c>
      <c r="H652" t="s">
        <v>43</v>
      </c>
      <c r="R652">
        <v>0</v>
      </c>
      <c r="S652">
        <v>1</v>
      </c>
      <c r="T652">
        <v>0</v>
      </c>
      <c r="U652">
        <v>1</v>
      </c>
      <c r="V652">
        <v>1</v>
      </c>
      <c r="W652">
        <v>0</v>
      </c>
      <c r="X652">
        <v>1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1</v>
      </c>
      <c r="AF652">
        <v>0</v>
      </c>
      <c r="AG652">
        <v>1</v>
      </c>
      <c r="AH652">
        <v>0</v>
      </c>
      <c r="AI652">
        <v>1</v>
      </c>
    </row>
    <row r="653" spans="1:37" x14ac:dyDescent="0.25">
      <c r="A653" t="str">
        <f>"649"</f>
        <v>649</v>
      </c>
      <c r="B653" t="str">
        <f t="shared" si="36"/>
        <v>201</v>
      </c>
      <c r="C653" t="str">
        <f t="shared" si="35"/>
        <v>26</v>
      </c>
      <c r="D653" t="str">
        <f>"4"</f>
        <v>4</v>
      </c>
      <c r="E653" t="str">
        <f>"201-26-4"</f>
        <v>201-26-4</v>
      </c>
      <c r="F653" t="s">
        <v>41</v>
      </c>
      <c r="G653" t="s">
        <v>42</v>
      </c>
      <c r="H653" t="s">
        <v>43</v>
      </c>
      <c r="R653">
        <v>1</v>
      </c>
      <c r="S653">
        <v>0</v>
      </c>
      <c r="T653">
        <v>0</v>
      </c>
      <c r="U653">
        <v>0</v>
      </c>
      <c r="V653">
        <v>0</v>
      </c>
      <c r="W653">
        <v>1</v>
      </c>
      <c r="X653">
        <v>0</v>
      </c>
      <c r="Y653">
        <v>1</v>
      </c>
      <c r="Z653">
        <v>0</v>
      </c>
      <c r="AA653">
        <v>1</v>
      </c>
      <c r="AB653">
        <v>1</v>
      </c>
      <c r="AC653">
        <v>1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</row>
    <row r="654" spans="1:37" x14ac:dyDescent="0.25">
      <c r="A654" t="str">
        <f>"650"</f>
        <v>650</v>
      </c>
      <c r="B654" t="str">
        <f t="shared" si="36"/>
        <v>201</v>
      </c>
      <c r="C654" t="str">
        <f t="shared" si="35"/>
        <v>26</v>
      </c>
      <c r="D654" t="str">
        <f>"1"</f>
        <v>1</v>
      </c>
      <c r="E654" t="str">
        <f>"201-26-1"</f>
        <v>201-26-1</v>
      </c>
      <c r="F654" t="s">
        <v>41</v>
      </c>
      <c r="G654" t="s">
        <v>42</v>
      </c>
      <c r="H654" t="s">
        <v>43</v>
      </c>
      <c r="R654">
        <v>1</v>
      </c>
      <c r="S654">
        <v>0</v>
      </c>
      <c r="T654">
        <v>0</v>
      </c>
      <c r="U654">
        <v>0</v>
      </c>
      <c r="V654">
        <v>0</v>
      </c>
      <c r="W654">
        <v>1</v>
      </c>
      <c r="X654">
        <v>0</v>
      </c>
      <c r="Y654">
        <v>1</v>
      </c>
      <c r="Z654">
        <v>1</v>
      </c>
      <c r="AA654">
        <v>0</v>
      </c>
      <c r="AB654">
        <v>1</v>
      </c>
      <c r="AC654">
        <v>0</v>
      </c>
      <c r="AD654">
        <v>1</v>
      </c>
      <c r="AE654">
        <v>0</v>
      </c>
      <c r="AF654">
        <v>0</v>
      </c>
      <c r="AG654">
        <v>1</v>
      </c>
      <c r="AH654">
        <v>0</v>
      </c>
      <c r="AI654">
        <v>1</v>
      </c>
    </row>
    <row r="655" spans="1:37" x14ac:dyDescent="0.25">
      <c r="A655" t="str">
        <f>"651"</f>
        <v>651</v>
      </c>
      <c r="B655" t="str">
        <f t="shared" si="36"/>
        <v>201</v>
      </c>
      <c r="C655" t="str">
        <f t="shared" ref="C655:C679" si="37">"27"</f>
        <v>27</v>
      </c>
      <c r="D655" t="str">
        <f>"22"</f>
        <v>22</v>
      </c>
      <c r="E655" t="str">
        <f>"201-27-22"</f>
        <v>201-27-22</v>
      </c>
      <c r="F655" t="s">
        <v>41</v>
      </c>
      <c r="G655" t="s">
        <v>44</v>
      </c>
      <c r="H655" t="s">
        <v>45</v>
      </c>
      <c r="I655">
        <v>0</v>
      </c>
      <c r="J655">
        <v>1</v>
      </c>
      <c r="K655">
        <v>0</v>
      </c>
      <c r="L655">
        <v>0</v>
      </c>
      <c r="M655">
        <v>1</v>
      </c>
      <c r="N655">
        <v>1</v>
      </c>
      <c r="O655">
        <v>1</v>
      </c>
      <c r="P655">
        <v>0</v>
      </c>
      <c r="Q655">
        <v>1</v>
      </c>
      <c r="AF655">
        <v>0</v>
      </c>
      <c r="AG655">
        <v>1</v>
      </c>
      <c r="AH655">
        <v>0</v>
      </c>
      <c r="AI655">
        <v>1</v>
      </c>
      <c r="AJ655">
        <v>1</v>
      </c>
      <c r="AK655">
        <v>0</v>
      </c>
    </row>
    <row r="656" spans="1:37" x14ac:dyDescent="0.25">
      <c r="A656" t="str">
        <f>"652"</f>
        <v>652</v>
      </c>
      <c r="B656" t="str">
        <f t="shared" si="36"/>
        <v>201</v>
      </c>
      <c r="C656" t="str">
        <f t="shared" si="37"/>
        <v>27</v>
      </c>
      <c r="D656" t="str">
        <f>"14"</f>
        <v>14</v>
      </c>
      <c r="E656" t="str">
        <f>"201-27-14"</f>
        <v>201-27-14</v>
      </c>
      <c r="F656" t="s">
        <v>41</v>
      </c>
      <c r="G656" t="s">
        <v>44</v>
      </c>
      <c r="H656" t="s">
        <v>45</v>
      </c>
      <c r="I656">
        <v>0</v>
      </c>
      <c r="J656">
        <v>0</v>
      </c>
      <c r="K656">
        <v>1</v>
      </c>
      <c r="L656">
        <v>0</v>
      </c>
      <c r="M656">
        <v>1</v>
      </c>
      <c r="N656">
        <v>1</v>
      </c>
      <c r="O656">
        <v>1</v>
      </c>
      <c r="P656">
        <v>0</v>
      </c>
      <c r="Q656">
        <v>0</v>
      </c>
      <c r="AF656">
        <v>0</v>
      </c>
      <c r="AG656">
        <v>1</v>
      </c>
      <c r="AH656">
        <v>0</v>
      </c>
      <c r="AI656">
        <v>1</v>
      </c>
      <c r="AJ656">
        <v>1</v>
      </c>
      <c r="AK656">
        <v>0</v>
      </c>
    </row>
    <row r="657" spans="1:37" x14ac:dyDescent="0.25">
      <c r="A657" t="str">
        <f>"653"</f>
        <v>653</v>
      </c>
      <c r="B657" t="str">
        <f t="shared" si="36"/>
        <v>201</v>
      </c>
      <c r="C657" t="str">
        <f t="shared" si="37"/>
        <v>27</v>
      </c>
      <c r="D657" t="str">
        <f>"13"</f>
        <v>13</v>
      </c>
      <c r="E657" t="str">
        <f>"201-27-13"</f>
        <v>201-27-13</v>
      </c>
      <c r="F657" t="s">
        <v>41</v>
      </c>
      <c r="G657" t="s">
        <v>44</v>
      </c>
      <c r="H657" t="s">
        <v>45</v>
      </c>
      <c r="I657">
        <v>0</v>
      </c>
      <c r="J657">
        <v>1</v>
      </c>
      <c r="K657">
        <v>1</v>
      </c>
      <c r="L657">
        <v>0</v>
      </c>
      <c r="M657">
        <v>0</v>
      </c>
      <c r="N657">
        <v>1</v>
      </c>
      <c r="O657">
        <v>0</v>
      </c>
      <c r="P657">
        <v>1</v>
      </c>
      <c r="Q657">
        <v>1</v>
      </c>
      <c r="AF657">
        <v>0</v>
      </c>
      <c r="AG657">
        <v>1</v>
      </c>
      <c r="AH657">
        <v>1</v>
      </c>
      <c r="AI657">
        <v>0</v>
      </c>
      <c r="AJ657">
        <v>1</v>
      </c>
      <c r="AK657">
        <v>0</v>
      </c>
    </row>
    <row r="658" spans="1:37" x14ac:dyDescent="0.25">
      <c r="A658" t="str">
        <f>"654"</f>
        <v>654</v>
      </c>
      <c r="B658" t="str">
        <f t="shared" si="36"/>
        <v>201</v>
      </c>
      <c r="C658" t="str">
        <f t="shared" si="37"/>
        <v>27</v>
      </c>
      <c r="D658" t="str">
        <f>"9"</f>
        <v>9</v>
      </c>
      <c r="E658" t="str">
        <f>"201-27-9"</f>
        <v>201-27-9</v>
      </c>
      <c r="F658" t="s">
        <v>41</v>
      </c>
      <c r="G658" t="s">
        <v>44</v>
      </c>
      <c r="H658" t="s">
        <v>45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1</v>
      </c>
      <c r="Q658">
        <v>1</v>
      </c>
      <c r="AF658">
        <v>0</v>
      </c>
      <c r="AG658">
        <v>1</v>
      </c>
      <c r="AH658">
        <v>1</v>
      </c>
      <c r="AI658">
        <v>0</v>
      </c>
      <c r="AJ658">
        <v>0</v>
      </c>
      <c r="AK658">
        <v>1</v>
      </c>
    </row>
    <row r="659" spans="1:37" x14ac:dyDescent="0.25">
      <c r="A659" t="str">
        <f>"655"</f>
        <v>655</v>
      </c>
      <c r="B659" t="str">
        <f t="shared" si="36"/>
        <v>201</v>
      </c>
      <c r="C659" t="str">
        <f t="shared" si="37"/>
        <v>27</v>
      </c>
      <c r="D659" t="str">
        <f>"5"</f>
        <v>5</v>
      </c>
      <c r="E659" t="str">
        <f>"201-27-5"</f>
        <v>201-27-5</v>
      </c>
      <c r="F659" t="s">
        <v>41</v>
      </c>
      <c r="G659" t="s">
        <v>44</v>
      </c>
      <c r="H659" t="s">
        <v>45</v>
      </c>
      <c r="I659">
        <v>1</v>
      </c>
      <c r="J659">
        <v>1</v>
      </c>
      <c r="K659">
        <v>1</v>
      </c>
      <c r="L659">
        <v>0</v>
      </c>
      <c r="M659">
        <v>0</v>
      </c>
      <c r="N659">
        <v>0</v>
      </c>
      <c r="O659">
        <v>0</v>
      </c>
      <c r="P659">
        <v>1</v>
      </c>
      <c r="Q659">
        <v>1</v>
      </c>
      <c r="AF659">
        <v>1</v>
      </c>
      <c r="AG659">
        <v>0</v>
      </c>
      <c r="AH659">
        <v>1</v>
      </c>
      <c r="AI659">
        <v>0</v>
      </c>
      <c r="AJ659">
        <v>1</v>
      </c>
      <c r="AK659">
        <v>0</v>
      </c>
    </row>
    <row r="660" spans="1:37" x14ac:dyDescent="0.25">
      <c r="A660" t="str">
        <f>"656"</f>
        <v>656</v>
      </c>
      <c r="B660" t="str">
        <f t="shared" si="36"/>
        <v>201</v>
      </c>
      <c r="C660" t="str">
        <f t="shared" si="37"/>
        <v>27</v>
      </c>
      <c r="D660" t="str">
        <f>"1"</f>
        <v>1</v>
      </c>
      <c r="E660" t="str">
        <f>"201-27-1"</f>
        <v>201-27-1</v>
      </c>
      <c r="F660" t="s">
        <v>41</v>
      </c>
      <c r="G660" t="s">
        <v>44</v>
      </c>
      <c r="H660" t="s">
        <v>45</v>
      </c>
      <c r="I660">
        <v>0</v>
      </c>
      <c r="J660">
        <v>1</v>
      </c>
      <c r="K660">
        <v>1</v>
      </c>
      <c r="L660">
        <v>1</v>
      </c>
      <c r="M660">
        <v>0</v>
      </c>
      <c r="N660">
        <v>1</v>
      </c>
      <c r="O660">
        <v>0</v>
      </c>
      <c r="P660">
        <v>0</v>
      </c>
      <c r="Q660">
        <v>1</v>
      </c>
      <c r="AF660">
        <v>1</v>
      </c>
      <c r="AG660">
        <v>0</v>
      </c>
      <c r="AH660">
        <v>1</v>
      </c>
      <c r="AI660">
        <v>0</v>
      </c>
      <c r="AJ660">
        <v>1</v>
      </c>
      <c r="AK660">
        <v>0</v>
      </c>
    </row>
    <row r="661" spans="1:37" x14ac:dyDescent="0.25">
      <c r="A661" t="str">
        <f>"657"</f>
        <v>657</v>
      </c>
      <c r="B661" t="str">
        <f t="shared" si="36"/>
        <v>201</v>
      </c>
      <c r="C661" t="str">
        <f t="shared" si="37"/>
        <v>27</v>
      </c>
      <c r="D661" t="str">
        <f>"24"</f>
        <v>24</v>
      </c>
      <c r="E661" t="str">
        <f>"201-27-24"</f>
        <v>201-27-24</v>
      </c>
      <c r="F661" t="s">
        <v>41</v>
      </c>
      <c r="G661" t="s">
        <v>44</v>
      </c>
      <c r="H661" t="s">
        <v>45</v>
      </c>
      <c r="I661">
        <v>1</v>
      </c>
      <c r="J661">
        <v>0</v>
      </c>
      <c r="K661">
        <v>0</v>
      </c>
      <c r="L661">
        <v>0</v>
      </c>
      <c r="M661">
        <v>1</v>
      </c>
      <c r="N661">
        <v>1</v>
      </c>
      <c r="O661">
        <v>1</v>
      </c>
      <c r="P661">
        <v>0</v>
      </c>
      <c r="Q661">
        <v>1</v>
      </c>
      <c r="AF661">
        <v>0</v>
      </c>
      <c r="AG661">
        <v>1</v>
      </c>
      <c r="AH661">
        <v>0</v>
      </c>
      <c r="AI661">
        <v>1</v>
      </c>
      <c r="AJ661">
        <v>1</v>
      </c>
      <c r="AK661">
        <v>0</v>
      </c>
    </row>
    <row r="662" spans="1:37" x14ac:dyDescent="0.25">
      <c r="A662" t="str">
        <f>"658"</f>
        <v>658</v>
      </c>
      <c r="B662" t="str">
        <f t="shared" si="36"/>
        <v>201</v>
      </c>
      <c r="C662" t="str">
        <f t="shared" si="37"/>
        <v>27</v>
      </c>
      <c r="D662" t="str">
        <f>"23"</f>
        <v>23</v>
      </c>
      <c r="E662" t="str">
        <f>"201-27-23"</f>
        <v>201-27-23</v>
      </c>
      <c r="F662" t="s">
        <v>41</v>
      </c>
      <c r="G662" t="s">
        <v>44</v>
      </c>
      <c r="H662" t="s">
        <v>45</v>
      </c>
      <c r="I662">
        <v>1</v>
      </c>
      <c r="J662">
        <v>0</v>
      </c>
      <c r="K662">
        <v>0</v>
      </c>
      <c r="L662">
        <v>1</v>
      </c>
      <c r="M662">
        <v>1</v>
      </c>
      <c r="N662">
        <v>0</v>
      </c>
      <c r="O662">
        <v>1</v>
      </c>
      <c r="P662">
        <v>0</v>
      </c>
      <c r="Q662">
        <v>1</v>
      </c>
      <c r="AF662">
        <v>0</v>
      </c>
      <c r="AG662">
        <v>1</v>
      </c>
      <c r="AH662">
        <v>1</v>
      </c>
      <c r="AI662">
        <v>0</v>
      </c>
      <c r="AJ662">
        <v>1</v>
      </c>
      <c r="AK662">
        <v>0</v>
      </c>
    </row>
    <row r="663" spans="1:37" x14ac:dyDescent="0.25">
      <c r="A663" t="str">
        <f>"659"</f>
        <v>659</v>
      </c>
      <c r="B663" t="str">
        <f t="shared" si="36"/>
        <v>201</v>
      </c>
      <c r="C663" t="str">
        <f t="shared" si="37"/>
        <v>27</v>
      </c>
      <c r="D663" t="str">
        <f>"16"</f>
        <v>16</v>
      </c>
      <c r="E663" t="str">
        <f>"201-27-16"</f>
        <v>201-27-16</v>
      </c>
      <c r="F663" t="s">
        <v>41</v>
      </c>
      <c r="G663" t="s">
        <v>44</v>
      </c>
      <c r="H663" t="s">
        <v>45</v>
      </c>
      <c r="I663">
        <v>0</v>
      </c>
      <c r="J663">
        <v>0</v>
      </c>
      <c r="K663">
        <v>1</v>
      </c>
      <c r="L663">
        <v>0</v>
      </c>
      <c r="M663">
        <v>1</v>
      </c>
      <c r="N663">
        <v>0</v>
      </c>
      <c r="O663">
        <v>0</v>
      </c>
      <c r="P663">
        <v>1</v>
      </c>
      <c r="Q663">
        <v>1</v>
      </c>
      <c r="AF663">
        <v>0</v>
      </c>
      <c r="AG663">
        <v>1</v>
      </c>
      <c r="AH663">
        <v>0</v>
      </c>
      <c r="AI663">
        <v>1</v>
      </c>
      <c r="AJ663">
        <v>0</v>
      </c>
      <c r="AK663">
        <v>1</v>
      </c>
    </row>
    <row r="664" spans="1:37" x14ac:dyDescent="0.25">
      <c r="A664" t="str">
        <f>"660"</f>
        <v>660</v>
      </c>
      <c r="B664" t="str">
        <f t="shared" si="36"/>
        <v>201</v>
      </c>
      <c r="C664" t="str">
        <f t="shared" si="37"/>
        <v>27</v>
      </c>
      <c r="D664" t="str">
        <f>"15"</f>
        <v>15</v>
      </c>
      <c r="E664" t="str">
        <f>"201-27-15"</f>
        <v>201-27-15</v>
      </c>
      <c r="F664" t="s">
        <v>41</v>
      </c>
      <c r="G664" t="s">
        <v>44</v>
      </c>
      <c r="H664" t="s">
        <v>45</v>
      </c>
      <c r="I664">
        <v>0</v>
      </c>
      <c r="J664">
        <v>0</v>
      </c>
      <c r="K664">
        <v>1</v>
      </c>
      <c r="L664">
        <v>0</v>
      </c>
      <c r="M664">
        <v>1</v>
      </c>
      <c r="N664">
        <v>1</v>
      </c>
      <c r="O664">
        <v>0</v>
      </c>
      <c r="P664">
        <v>1</v>
      </c>
      <c r="Q664">
        <v>1</v>
      </c>
      <c r="AF664">
        <v>0</v>
      </c>
      <c r="AG664">
        <v>1</v>
      </c>
      <c r="AH664">
        <v>0</v>
      </c>
      <c r="AI664">
        <v>1</v>
      </c>
      <c r="AJ664">
        <v>0</v>
      </c>
      <c r="AK664">
        <v>1</v>
      </c>
    </row>
    <row r="665" spans="1:37" x14ac:dyDescent="0.25">
      <c r="A665" t="str">
        <f>"661"</f>
        <v>661</v>
      </c>
      <c r="B665" t="str">
        <f t="shared" si="36"/>
        <v>201</v>
      </c>
      <c r="C665" t="str">
        <f t="shared" si="37"/>
        <v>27</v>
      </c>
      <c r="D665" t="str">
        <f>"10"</f>
        <v>10</v>
      </c>
      <c r="E665" t="str">
        <f>"201-27-10"</f>
        <v>201-27-10</v>
      </c>
      <c r="F665" t="s">
        <v>41</v>
      </c>
      <c r="G665" t="s">
        <v>44</v>
      </c>
      <c r="H665" t="s">
        <v>45</v>
      </c>
      <c r="I665">
        <v>1</v>
      </c>
      <c r="J665">
        <v>0</v>
      </c>
      <c r="K665">
        <v>1</v>
      </c>
      <c r="L665">
        <v>1</v>
      </c>
      <c r="M665">
        <v>0</v>
      </c>
      <c r="N665">
        <v>1</v>
      </c>
      <c r="O665">
        <v>0</v>
      </c>
      <c r="P665">
        <v>0</v>
      </c>
      <c r="Q665">
        <v>1</v>
      </c>
      <c r="AF665">
        <v>0</v>
      </c>
      <c r="AG665">
        <v>1</v>
      </c>
      <c r="AH665">
        <v>0</v>
      </c>
      <c r="AI665">
        <v>1</v>
      </c>
      <c r="AJ665">
        <v>1</v>
      </c>
      <c r="AK665">
        <v>0</v>
      </c>
    </row>
    <row r="666" spans="1:37" x14ac:dyDescent="0.25">
      <c r="A666" t="str">
        <f>"662"</f>
        <v>662</v>
      </c>
      <c r="B666" t="str">
        <f t="shared" si="36"/>
        <v>201</v>
      </c>
      <c r="C666" t="str">
        <f t="shared" si="37"/>
        <v>27</v>
      </c>
      <c r="D666" t="str">
        <f>"6"</f>
        <v>6</v>
      </c>
      <c r="E666" t="str">
        <f>"201-27-6"</f>
        <v>201-27-6</v>
      </c>
      <c r="F666" t="s">
        <v>41</v>
      </c>
      <c r="G666" t="s">
        <v>44</v>
      </c>
      <c r="H666" t="s">
        <v>45</v>
      </c>
      <c r="I666">
        <v>1</v>
      </c>
      <c r="J666">
        <v>0</v>
      </c>
      <c r="K666">
        <v>1</v>
      </c>
      <c r="L666">
        <v>1</v>
      </c>
      <c r="M666">
        <v>0</v>
      </c>
      <c r="N666">
        <v>0</v>
      </c>
      <c r="O666">
        <v>1</v>
      </c>
      <c r="P666">
        <v>0</v>
      </c>
      <c r="Q666">
        <v>1</v>
      </c>
      <c r="AF666">
        <v>0</v>
      </c>
      <c r="AG666">
        <v>1</v>
      </c>
      <c r="AH666">
        <v>0</v>
      </c>
      <c r="AI666">
        <v>1</v>
      </c>
      <c r="AJ666">
        <v>0</v>
      </c>
      <c r="AK666">
        <v>1</v>
      </c>
    </row>
    <row r="667" spans="1:37" x14ac:dyDescent="0.25">
      <c r="A667" t="str">
        <f>"663"</f>
        <v>663</v>
      </c>
      <c r="B667" t="str">
        <f t="shared" si="36"/>
        <v>201</v>
      </c>
      <c r="C667" t="str">
        <f t="shared" si="37"/>
        <v>27</v>
      </c>
      <c r="D667" t="str">
        <f>"3"</f>
        <v>3</v>
      </c>
      <c r="E667" t="str">
        <f>"201-27-3"</f>
        <v>201-27-3</v>
      </c>
      <c r="F667" t="s">
        <v>41</v>
      </c>
      <c r="G667" t="s">
        <v>42</v>
      </c>
      <c r="H667" t="s">
        <v>43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1</v>
      </c>
      <c r="X667">
        <v>0</v>
      </c>
      <c r="Y667">
        <v>1</v>
      </c>
      <c r="Z667">
        <v>1</v>
      </c>
      <c r="AA667">
        <v>1</v>
      </c>
      <c r="AB667">
        <v>1</v>
      </c>
      <c r="AC667">
        <v>1</v>
      </c>
      <c r="AD667">
        <v>0</v>
      </c>
      <c r="AE667">
        <v>0</v>
      </c>
      <c r="AF667">
        <v>0</v>
      </c>
      <c r="AG667">
        <v>1</v>
      </c>
      <c r="AH667">
        <v>0</v>
      </c>
      <c r="AI667">
        <v>1</v>
      </c>
    </row>
    <row r="668" spans="1:37" x14ac:dyDescent="0.25">
      <c r="A668" t="str">
        <f>"664"</f>
        <v>664</v>
      </c>
      <c r="B668" t="str">
        <f t="shared" si="36"/>
        <v>201</v>
      </c>
      <c r="C668" t="str">
        <f t="shared" si="37"/>
        <v>27</v>
      </c>
      <c r="D668" t="str">
        <f>"25"</f>
        <v>25</v>
      </c>
      <c r="E668" t="str">
        <f>"201-27-25"</f>
        <v>201-27-25</v>
      </c>
      <c r="F668" t="s">
        <v>41</v>
      </c>
      <c r="G668" t="s">
        <v>44</v>
      </c>
      <c r="H668" t="s">
        <v>45</v>
      </c>
      <c r="I668">
        <v>0</v>
      </c>
      <c r="J668">
        <v>1</v>
      </c>
      <c r="K668">
        <v>0</v>
      </c>
      <c r="L668">
        <v>1</v>
      </c>
      <c r="M668">
        <v>0</v>
      </c>
      <c r="N668">
        <v>1</v>
      </c>
      <c r="O668">
        <v>0</v>
      </c>
      <c r="P668">
        <v>1</v>
      </c>
      <c r="Q668">
        <v>1</v>
      </c>
      <c r="AF668">
        <v>1</v>
      </c>
      <c r="AG668">
        <v>0</v>
      </c>
      <c r="AH668">
        <v>1</v>
      </c>
      <c r="AI668">
        <v>0</v>
      </c>
      <c r="AJ668">
        <v>1</v>
      </c>
      <c r="AK668">
        <v>0</v>
      </c>
    </row>
    <row r="669" spans="1:37" x14ac:dyDescent="0.25">
      <c r="A669" t="str">
        <f>"665"</f>
        <v>665</v>
      </c>
      <c r="B669" t="str">
        <f t="shared" si="36"/>
        <v>201</v>
      </c>
      <c r="C669" t="str">
        <f t="shared" si="37"/>
        <v>27</v>
      </c>
      <c r="D669" t="str">
        <f>"18"</f>
        <v>18</v>
      </c>
      <c r="E669" t="str">
        <f>"201-27-18"</f>
        <v>201-27-18</v>
      </c>
      <c r="F669" t="s">
        <v>41</v>
      </c>
      <c r="G669" t="s">
        <v>44</v>
      </c>
      <c r="H669" t="s">
        <v>45</v>
      </c>
      <c r="I669">
        <v>1</v>
      </c>
      <c r="J669">
        <v>0</v>
      </c>
      <c r="K669">
        <v>0</v>
      </c>
      <c r="L669">
        <v>0</v>
      </c>
      <c r="M669">
        <v>1</v>
      </c>
      <c r="N669">
        <v>1</v>
      </c>
      <c r="O669">
        <v>1</v>
      </c>
      <c r="P669">
        <v>0</v>
      </c>
      <c r="Q669">
        <v>1</v>
      </c>
      <c r="AF669">
        <v>0</v>
      </c>
      <c r="AG669">
        <v>1</v>
      </c>
      <c r="AH669">
        <v>0</v>
      </c>
      <c r="AI669">
        <v>1</v>
      </c>
      <c r="AJ669">
        <v>1</v>
      </c>
      <c r="AK669">
        <v>0</v>
      </c>
    </row>
    <row r="670" spans="1:37" x14ac:dyDescent="0.25">
      <c r="A670" t="str">
        <f>"666"</f>
        <v>666</v>
      </c>
      <c r="B670" t="str">
        <f t="shared" si="36"/>
        <v>201</v>
      </c>
      <c r="C670" t="str">
        <f t="shared" si="37"/>
        <v>27</v>
      </c>
      <c r="D670" t="str">
        <f>"17"</f>
        <v>17</v>
      </c>
      <c r="E670" t="str">
        <f>"201-27-17"</f>
        <v>201-27-17</v>
      </c>
      <c r="F670" t="s">
        <v>41</v>
      </c>
      <c r="G670" t="s">
        <v>44</v>
      </c>
      <c r="H670" t="s">
        <v>45</v>
      </c>
      <c r="I670">
        <v>0</v>
      </c>
      <c r="J670">
        <v>1</v>
      </c>
      <c r="K670">
        <v>1</v>
      </c>
      <c r="L670">
        <v>0</v>
      </c>
      <c r="M670">
        <v>1</v>
      </c>
      <c r="N670">
        <v>1</v>
      </c>
      <c r="O670">
        <v>0</v>
      </c>
      <c r="P670">
        <v>0</v>
      </c>
      <c r="Q670">
        <v>0</v>
      </c>
      <c r="AF670">
        <v>1</v>
      </c>
      <c r="AG670">
        <v>0</v>
      </c>
      <c r="AH670">
        <v>1</v>
      </c>
      <c r="AI670">
        <v>0</v>
      </c>
      <c r="AJ670">
        <v>1</v>
      </c>
      <c r="AK670">
        <v>0</v>
      </c>
    </row>
    <row r="671" spans="1:37" x14ac:dyDescent="0.25">
      <c r="A671" t="str">
        <f>"667"</f>
        <v>667</v>
      </c>
      <c r="B671" t="str">
        <f t="shared" si="36"/>
        <v>201</v>
      </c>
      <c r="C671" t="str">
        <f t="shared" si="37"/>
        <v>27</v>
      </c>
      <c r="D671" t="str">
        <f>"11"</f>
        <v>11</v>
      </c>
      <c r="E671" t="str">
        <f>"201-27-11"</f>
        <v>201-27-11</v>
      </c>
      <c r="F671" t="s">
        <v>41</v>
      </c>
      <c r="G671" t="s">
        <v>44</v>
      </c>
      <c r="H671" t="s">
        <v>45</v>
      </c>
      <c r="I671">
        <v>1</v>
      </c>
      <c r="J671">
        <v>0</v>
      </c>
      <c r="K671">
        <v>1</v>
      </c>
      <c r="L671">
        <v>1</v>
      </c>
      <c r="M671">
        <v>0</v>
      </c>
      <c r="N671">
        <v>1</v>
      </c>
      <c r="O671">
        <v>0</v>
      </c>
      <c r="P671">
        <v>0</v>
      </c>
      <c r="Q671">
        <v>1</v>
      </c>
      <c r="AF671">
        <v>0</v>
      </c>
      <c r="AG671">
        <v>1</v>
      </c>
      <c r="AH671">
        <v>0</v>
      </c>
      <c r="AI671">
        <v>1</v>
      </c>
      <c r="AJ671">
        <v>1</v>
      </c>
      <c r="AK671">
        <v>0</v>
      </c>
    </row>
    <row r="672" spans="1:37" x14ac:dyDescent="0.25">
      <c r="A672" t="str">
        <f>"668"</f>
        <v>668</v>
      </c>
      <c r="B672" t="str">
        <f t="shared" si="36"/>
        <v>201</v>
      </c>
      <c r="C672" t="str">
        <f t="shared" si="37"/>
        <v>27</v>
      </c>
      <c r="D672" t="str">
        <f>"7"</f>
        <v>7</v>
      </c>
      <c r="E672" t="str">
        <f>"201-27-7"</f>
        <v>201-27-7</v>
      </c>
      <c r="F672" t="s">
        <v>41</v>
      </c>
      <c r="G672" t="s">
        <v>44</v>
      </c>
      <c r="H672" t="s">
        <v>45</v>
      </c>
      <c r="I672">
        <v>1</v>
      </c>
      <c r="J672">
        <v>1</v>
      </c>
      <c r="K672">
        <v>1</v>
      </c>
      <c r="L672">
        <v>0</v>
      </c>
      <c r="M672">
        <v>0</v>
      </c>
      <c r="N672">
        <v>0</v>
      </c>
      <c r="O672">
        <v>0</v>
      </c>
      <c r="P672">
        <v>1</v>
      </c>
      <c r="Q672">
        <v>1</v>
      </c>
      <c r="AF672">
        <v>0</v>
      </c>
      <c r="AG672">
        <v>1</v>
      </c>
      <c r="AH672">
        <v>0</v>
      </c>
      <c r="AI672">
        <v>1</v>
      </c>
      <c r="AJ672">
        <v>0</v>
      </c>
      <c r="AK672">
        <v>1</v>
      </c>
    </row>
    <row r="673" spans="1:37" x14ac:dyDescent="0.25">
      <c r="A673" t="str">
        <f>"669"</f>
        <v>669</v>
      </c>
      <c r="B673" t="str">
        <f t="shared" si="36"/>
        <v>201</v>
      </c>
      <c r="C673" t="str">
        <f t="shared" si="37"/>
        <v>27</v>
      </c>
      <c r="D673" t="str">
        <f>"2"</f>
        <v>2</v>
      </c>
      <c r="E673" t="str">
        <f>"201-27-2"</f>
        <v>201-27-2</v>
      </c>
      <c r="F673" t="s">
        <v>41</v>
      </c>
      <c r="G673" t="s">
        <v>42</v>
      </c>
      <c r="H673" t="s">
        <v>43</v>
      </c>
      <c r="R673">
        <v>1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1</v>
      </c>
      <c r="Y673">
        <v>1</v>
      </c>
      <c r="Z673">
        <v>1</v>
      </c>
      <c r="AA673">
        <v>0</v>
      </c>
      <c r="AB673">
        <v>1</v>
      </c>
      <c r="AC673">
        <v>0</v>
      </c>
      <c r="AD673">
        <v>1</v>
      </c>
      <c r="AE673">
        <v>0</v>
      </c>
      <c r="AF673">
        <v>1</v>
      </c>
      <c r="AG673">
        <v>0</v>
      </c>
      <c r="AH673">
        <v>1</v>
      </c>
      <c r="AI673">
        <v>0</v>
      </c>
    </row>
    <row r="674" spans="1:37" x14ac:dyDescent="0.25">
      <c r="A674" t="str">
        <f>"670"</f>
        <v>670</v>
      </c>
      <c r="B674" t="str">
        <f t="shared" si="36"/>
        <v>201</v>
      </c>
      <c r="C674" t="str">
        <f t="shared" si="37"/>
        <v>27</v>
      </c>
      <c r="D674" t="str">
        <f>"20"</f>
        <v>20</v>
      </c>
      <c r="E674" t="str">
        <f>"201-27-20"</f>
        <v>201-27-20</v>
      </c>
      <c r="F674" t="s">
        <v>41</v>
      </c>
      <c r="G674" t="s">
        <v>44</v>
      </c>
      <c r="H674" t="s">
        <v>45</v>
      </c>
      <c r="I674">
        <v>0</v>
      </c>
      <c r="J674">
        <v>1</v>
      </c>
      <c r="K674">
        <v>1</v>
      </c>
      <c r="L674">
        <v>1</v>
      </c>
      <c r="M674">
        <v>0</v>
      </c>
      <c r="N674">
        <v>1</v>
      </c>
      <c r="O674">
        <v>1</v>
      </c>
      <c r="P674">
        <v>0</v>
      </c>
      <c r="Q674">
        <v>0</v>
      </c>
      <c r="AF674">
        <v>0</v>
      </c>
      <c r="AG674">
        <v>1</v>
      </c>
      <c r="AH674">
        <v>0</v>
      </c>
      <c r="AI674">
        <v>1</v>
      </c>
      <c r="AJ674">
        <v>1</v>
      </c>
      <c r="AK674">
        <v>0</v>
      </c>
    </row>
    <row r="675" spans="1:37" x14ac:dyDescent="0.25">
      <c r="A675" t="str">
        <f>"671"</f>
        <v>671</v>
      </c>
      <c r="B675" t="str">
        <f t="shared" si="36"/>
        <v>201</v>
      </c>
      <c r="C675" t="str">
        <f t="shared" si="37"/>
        <v>27</v>
      </c>
      <c r="D675" t="str">
        <f>"19"</f>
        <v>19</v>
      </c>
      <c r="E675" t="str">
        <f>"201-27-19"</f>
        <v>201-27-19</v>
      </c>
      <c r="F675" t="s">
        <v>41</v>
      </c>
      <c r="G675" t="s">
        <v>44</v>
      </c>
      <c r="H675" t="s">
        <v>45</v>
      </c>
      <c r="I675">
        <v>1</v>
      </c>
      <c r="J675">
        <v>0</v>
      </c>
      <c r="K675">
        <v>0</v>
      </c>
      <c r="L675">
        <v>0</v>
      </c>
      <c r="M675">
        <v>1</v>
      </c>
      <c r="N675">
        <v>1</v>
      </c>
      <c r="O675">
        <v>1</v>
      </c>
      <c r="P675">
        <v>0</v>
      </c>
      <c r="Q675">
        <v>1</v>
      </c>
      <c r="AF675">
        <v>0</v>
      </c>
      <c r="AG675">
        <v>1</v>
      </c>
      <c r="AH675">
        <v>0</v>
      </c>
      <c r="AI675">
        <v>1</v>
      </c>
      <c r="AJ675">
        <v>1</v>
      </c>
      <c r="AK675">
        <v>0</v>
      </c>
    </row>
    <row r="676" spans="1:37" x14ac:dyDescent="0.25">
      <c r="A676" t="str">
        <f>"672"</f>
        <v>672</v>
      </c>
      <c r="B676" t="str">
        <f t="shared" si="36"/>
        <v>201</v>
      </c>
      <c r="C676" t="str">
        <f t="shared" si="37"/>
        <v>27</v>
      </c>
      <c r="D676" t="str">
        <f>"12"</f>
        <v>12</v>
      </c>
      <c r="E676" t="str">
        <f>"201-27-12"</f>
        <v>201-27-12</v>
      </c>
      <c r="F676" t="s">
        <v>41</v>
      </c>
      <c r="G676" t="s">
        <v>44</v>
      </c>
      <c r="H676" t="s">
        <v>45</v>
      </c>
      <c r="I676">
        <v>0</v>
      </c>
      <c r="J676">
        <v>0</v>
      </c>
      <c r="K676">
        <v>1</v>
      </c>
      <c r="L676">
        <v>1</v>
      </c>
      <c r="M676">
        <v>0</v>
      </c>
      <c r="N676">
        <v>1</v>
      </c>
      <c r="O676">
        <v>1</v>
      </c>
      <c r="P676">
        <v>0</v>
      </c>
      <c r="Q676">
        <v>1</v>
      </c>
      <c r="AF676">
        <v>0</v>
      </c>
      <c r="AG676">
        <v>1</v>
      </c>
      <c r="AH676">
        <v>1</v>
      </c>
      <c r="AI676">
        <v>0</v>
      </c>
      <c r="AJ676">
        <v>1</v>
      </c>
      <c r="AK676">
        <v>0</v>
      </c>
    </row>
    <row r="677" spans="1:37" x14ac:dyDescent="0.25">
      <c r="A677" t="str">
        <f>"673"</f>
        <v>673</v>
      </c>
      <c r="B677" t="str">
        <f t="shared" si="36"/>
        <v>201</v>
      </c>
      <c r="C677" t="str">
        <f t="shared" si="37"/>
        <v>27</v>
      </c>
      <c r="D677" t="str">
        <f>"8"</f>
        <v>8</v>
      </c>
      <c r="E677" t="str">
        <f>"201-27-8"</f>
        <v>201-27-8</v>
      </c>
      <c r="F677" t="s">
        <v>41</v>
      </c>
      <c r="G677" t="s">
        <v>44</v>
      </c>
      <c r="H677" t="s">
        <v>45</v>
      </c>
      <c r="I677">
        <v>0</v>
      </c>
      <c r="J677">
        <v>1</v>
      </c>
      <c r="K677">
        <v>0</v>
      </c>
      <c r="L677">
        <v>1</v>
      </c>
      <c r="M677">
        <v>1</v>
      </c>
      <c r="N677">
        <v>0</v>
      </c>
      <c r="O677">
        <v>1</v>
      </c>
      <c r="P677">
        <v>1</v>
      </c>
      <c r="Q677">
        <v>0</v>
      </c>
      <c r="AF677">
        <v>0</v>
      </c>
      <c r="AG677">
        <v>1</v>
      </c>
      <c r="AH677">
        <v>0</v>
      </c>
      <c r="AI677">
        <v>1</v>
      </c>
      <c r="AJ677">
        <v>0</v>
      </c>
      <c r="AK677">
        <v>1</v>
      </c>
    </row>
    <row r="678" spans="1:37" x14ac:dyDescent="0.25">
      <c r="A678" t="str">
        <f>"674"</f>
        <v>674</v>
      </c>
      <c r="B678" t="str">
        <f t="shared" si="36"/>
        <v>201</v>
      </c>
      <c r="C678" t="str">
        <f t="shared" si="37"/>
        <v>27</v>
      </c>
      <c r="D678" t="str">
        <f>"4"</f>
        <v>4</v>
      </c>
      <c r="E678" t="str">
        <f>"201-27-4"</f>
        <v>201-27-4</v>
      </c>
      <c r="F678" t="s">
        <v>41</v>
      </c>
      <c r="G678" t="s">
        <v>44</v>
      </c>
      <c r="H678" t="s">
        <v>45</v>
      </c>
      <c r="I678">
        <v>0</v>
      </c>
      <c r="J678">
        <v>1</v>
      </c>
      <c r="K678">
        <v>1</v>
      </c>
      <c r="L678">
        <v>1</v>
      </c>
      <c r="M678">
        <v>0</v>
      </c>
      <c r="N678">
        <v>1</v>
      </c>
      <c r="O678">
        <v>0</v>
      </c>
      <c r="P678">
        <v>0</v>
      </c>
      <c r="Q678">
        <v>1</v>
      </c>
      <c r="AF678">
        <v>1</v>
      </c>
      <c r="AG678">
        <v>0</v>
      </c>
      <c r="AH678">
        <v>1</v>
      </c>
      <c r="AI678">
        <v>0</v>
      </c>
      <c r="AJ678">
        <v>1</v>
      </c>
      <c r="AK678">
        <v>0</v>
      </c>
    </row>
    <row r="679" spans="1:37" x14ac:dyDescent="0.25">
      <c r="A679" t="str">
        <f>"675"</f>
        <v>675</v>
      </c>
      <c r="B679" t="str">
        <f t="shared" si="36"/>
        <v>201</v>
      </c>
      <c r="C679" t="str">
        <f t="shared" si="37"/>
        <v>27</v>
      </c>
      <c r="D679" t="str">
        <f>"21"</f>
        <v>21</v>
      </c>
      <c r="E679" t="str">
        <f>"201-27-21"</f>
        <v>201-27-21</v>
      </c>
      <c r="F679" t="s">
        <v>41</v>
      </c>
      <c r="G679" t="s">
        <v>44</v>
      </c>
      <c r="H679" t="s">
        <v>45</v>
      </c>
      <c r="I679">
        <v>0</v>
      </c>
      <c r="J679">
        <v>1</v>
      </c>
      <c r="K679">
        <v>1</v>
      </c>
      <c r="L679">
        <v>0</v>
      </c>
      <c r="M679">
        <v>1</v>
      </c>
      <c r="N679">
        <v>1</v>
      </c>
      <c r="O679">
        <v>1</v>
      </c>
      <c r="P679">
        <v>0</v>
      </c>
      <c r="Q679">
        <v>0</v>
      </c>
      <c r="AF679">
        <v>1</v>
      </c>
      <c r="AG679">
        <v>0</v>
      </c>
      <c r="AH679">
        <v>1</v>
      </c>
      <c r="AI679">
        <v>0</v>
      </c>
      <c r="AJ679">
        <v>1</v>
      </c>
      <c r="AK679">
        <v>0</v>
      </c>
    </row>
    <row r="680" spans="1:37" x14ac:dyDescent="0.25">
      <c r="A680" t="str">
        <f>"676"</f>
        <v>676</v>
      </c>
      <c r="B680" t="str">
        <f t="shared" si="36"/>
        <v>201</v>
      </c>
      <c r="C680" t="str">
        <f t="shared" ref="C680:C704" si="38">"28"</f>
        <v>28</v>
      </c>
      <c r="D680" t="str">
        <f>"22"</f>
        <v>22</v>
      </c>
      <c r="E680" t="str">
        <f>"201-28-22"</f>
        <v>201-28-22</v>
      </c>
      <c r="F680" t="s">
        <v>41</v>
      </c>
      <c r="G680" t="s">
        <v>42</v>
      </c>
      <c r="H680" t="s">
        <v>43</v>
      </c>
      <c r="R680">
        <v>0</v>
      </c>
      <c r="S680">
        <v>1</v>
      </c>
      <c r="T680">
        <v>0</v>
      </c>
      <c r="U680">
        <v>1</v>
      </c>
      <c r="V680">
        <v>1</v>
      </c>
      <c r="W680">
        <v>0</v>
      </c>
      <c r="X680">
        <v>0</v>
      </c>
      <c r="Y680">
        <v>0</v>
      </c>
      <c r="Z680">
        <v>0</v>
      </c>
      <c r="AA680">
        <v>1</v>
      </c>
      <c r="AB680">
        <v>0</v>
      </c>
      <c r="AC680">
        <v>1</v>
      </c>
      <c r="AD680">
        <v>0</v>
      </c>
      <c r="AE680">
        <v>1</v>
      </c>
      <c r="AF680">
        <v>1</v>
      </c>
      <c r="AG680">
        <v>0</v>
      </c>
      <c r="AH680">
        <v>1</v>
      </c>
      <c r="AI680">
        <v>0</v>
      </c>
    </row>
    <row r="681" spans="1:37" x14ac:dyDescent="0.25">
      <c r="A681" t="str">
        <f>"677"</f>
        <v>677</v>
      </c>
      <c r="B681" t="str">
        <f t="shared" si="36"/>
        <v>201</v>
      </c>
      <c r="C681" t="str">
        <f t="shared" si="38"/>
        <v>28</v>
      </c>
      <c r="D681" t="str">
        <f>"21"</f>
        <v>21</v>
      </c>
      <c r="E681" t="str">
        <f>"201-28-21"</f>
        <v>201-28-21</v>
      </c>
      <c r="F681" t="s">
        <v>41</v>
      </c>
      <c r="G681" t="s">
        <v>42</v>
      </c>
      <c r="H681" t="s">
        <v>43</v>
      </c>
      <c r="R681">
        <v>1</v>
      </c>
      <c r="S681">
        <v>0</v>
      </c>
      <c r="T681">
        <v>0</v>
      </c>
      <c r="U681">
        <v>0</v>
      </c>
      <c r="V681">
        <v>0</v>
      </c>
      <c r="W681">
        <v>1</v>
      </c>
      <c r="X681">
        <v>0</v>
      </c>
      <c r="Y681">
        <v>1</v>
      </c>
      <c r="Z681">
        <v>1</v>
      </c>
      <c r="AA681">
        <v>0</v>
      </c>
      <c r="AB681">
        <v>1</v>
      </c>
      <c r="AC681">
        <v>0</v>
      </c>
      <c r="AD681">
        <v>1</v>
      </c>
      <c r="AE681">
        <v>0</v>
      </c>
      <c r="AF681">
        <v>0</v>
      </c>
      <c r="AG681">
        <v>1</v>
      </c>
      <c r="AH681">
        <v>0</v>
      </c>
      <c r="AI681">
        <v>1</v>
      </c>
    </row>
    <row r="682" spans="1:37" x14ac:dyDescent="0.25">
      <c r="A682" t="str">
        <f>"678"</f>
        <v>678</v>
      </c>
      <c r="B682" t="str">
        <f t="shared" si="36"/>
        <v>201</v>
      </c>
      <c r="C682" t="str">
        <f t="shared" si="38"/>
        <v>28</v>
      </c>
      <c r="D682" t="str">
        <f>"14"</f>
        <v>14</v>
      </c>
      <c r="E682" t="str">
        <f>"201-28-14"</f>
        <v>201-28-14</v>
      </c>
      <c r="F682" t="s">
        <v>41</v>
      </c>
      <c r="G682" t="s">
        <v>42</v>
      </c>
      <c r="H682" t="s">
        <v>43</v>
      </c>
      <c r="R682">
        <v>0</v>
      </c>
      <c r="S682">
        <v>1</v>
      </c>
      <c r="T682">
        <v>0</v>
      </c>
      <c r="U682">
        <v>1</v>
      </c>
      <c r="V682">
        <v>1</v>
      </c>
      <c r="W682">
        <v>0</v>
      </c>
      <c r="X682">
        <v>1</v>
      </c>
      <c r="Y682">
        <v>0</v>
      </c>
      <c r="Z682">
        <v>0</v>
      </c>
      <c r="AA682">
        <v>0</v>
      </c>
      <c r="AB682">
        <v>0</v>
      </c>
      <c r="AC682">
        <v>1</v>
      </c>
      <c r="AD682">
        <v>0</v>
      </c>
      <c r="AE682">
        <v>1</v>
      </c>
      <c r="AF682">
        <v>1</v>
      </c>
      <c r="AG682">
        <v>0</v>
      </c>
      <c r="AH682">
        <v>1</v>
      </c>
      <c r="AI682">
        <v>0</v>
      </c>
    </row>
    <row r="683" spans="1:37" x14ac:dyDescent="0.25">
      <c r="A683" t="str">
        <f>"679"</f>
        <v>679</v>
      </c>
      <c r="B683" t="str">
        <f t="shared" si="36"/>
        <v>201</v>
      </c>
      <c r="C683" t="str">
        <f t="shared" si="38"/>
        <v>28</v>
      </c>
      <c r="D683" t="str">
        <f>"13"</f>
        <v>13</v>
      </c>
      <c r="E683" t="str">
        <f>"201-28-13"</f>
        <v>201-28-13</v>
      </c>
      <c r="F683" t="s">
        <v>41</v>
      </c>
      <c r="G683" t="s">
        <v>44</v>
      </c>
      <c r="H683" t="s">
        <v>45</v>
      </c>
      <c r="I683">
        <v>0</v>
      </c>
      <c r="J683">
        <v>0</v>
      </c>
      <c r="K683">
        <v>1</v>
      </c>
      <c r="L683">
        <v>0</v>
      </c>
      <c r="M683">
        <v>1</v>
      </c>
      <c r="N683">
        <v>1</v>
      </c>
      <c r="O683">
        <v>0</v>
      </c>
      <c r="P683">
        <v>0</v>
      </c>
      <c r="Q683">
        <v>0</v>
      </c>
      <c r="AF683">
        <v>0</v>
      </c>
      <c r="AG683">
        <v>1</v>
      </c>
      <c r="AH683">
        <v>0</v>
      </c>
      <c r="AI683">
        <v>1</v>
      </c>
      <c r="AJ683">
        <v>0</v>
      </c>
      <c r="AK683">
        <v>1</v>
      </c>
    </row>
    <row r="684" spans="1:37" x14ac:dyDescent="0.25">
      <c r="A684" t="str">
        <f>"680"</f>
        <v>680</v>
      </c>
      <c r="B684" t="str">
        <f t="shared" si="36"/>
        <v>201</v>
      </c>
      <c r="C684" t="str">
        <f t="shared" si="38"/>
        <v>28</v>
      </c>
      <c r="D684" t="str">
        <f>"9"</f>
        <v>9</v>
      </c>
      <c r="E684" t="str">
        <f>"201-28-9"</f>
        <v>201-28-9</v>
      </c>
      <c r="F684" t="s">
        <v>41</v>
      </c>
      <c r="G684" t="s">
        <v>42</v>
      </c>
      <c r="H684" t="s">
        <v>43</v>
      </c>
      <c r="R684">
        <v>0</v>
      </c>
      <c r="S684">
        <v>1</v>
      </c>
      <c r="T684">
        <v>0</v>
      </c>
      <c r="U684">
        <v>0</v>
      </c>
      <c r="V684">
        <v>1</v>
      </c>
      <c r="W684">
        <v>0</v>
      </c>
      <c r="X684">
        <v>1</v>
      </c>
      <c r="Y684">
        <v>0</v>
      </c>
      <c r="Z684">
        <v>1</v>
      </c>
      <c r="AA684">
        <v>0</v>
      </c>
      <c r="AB684">
        <v>0</v>
      </c>
      <c r="AC684">
        <v>1</v>
      </c>
      <c r="AD684">
        <v>0</v>
      </c>
      <c r="AE684">
        <v>1</v>
      </c>
      <c r="AF684">
        <v>1</v>
      </c>
      <c r="AG684">
        <v>0</v>
      </c>
      <c r="AH684">
        <v>1</v>
      </c>
      <c r="AI684">
        <v>0</v>
      </c>
    </row>
    <row r="685" spans="1:37" x14ac:dyDescent="0.25">
      <c r="A685" t="str">
        <f>"681"</f>
        <v>681</v>
      </c>
      <c r="B685" t="str">
        <f t="shared" si="36"/>
        <v>201</v>
      </c>
      <c r="C685" t="str">
        <f t="shared" si="38"/>
        <v>28</v>
      </c>
      <c r="D685" t="str">
        <f>"5"</f>
        <v>5</v>
      </c>
      <c r="E685" t="str">
        <f>"201-28-5"</f>
        <v>201-28-5</v>
      </c>
      <c r="F685" t="s">
        <v>41</v>
      </c>
      <c r="G685" t="s">
        <v>44</v>
      </c>
      <c r="H685" t="s">
        <v>45</v>
      </c>
      <c r="I685">
        <v>0</v>
      </c>
      <c r="J685">
        <v>1</v>
      </c>
      <c r="K685">
        <v>1</v>
      </c>
      <c r="L685">
        <v>1</v>
      </c>
      <c r="M685">
        <v>1</v>
      </c>
      <c r="N685">
        <v>0</v>
      </c>
      <c r="O685">
        <v>1</v>
      </c>
      <c r="P685">
        <v>0</v>
      </c>
      <c r="Q685">
        <v>0</v>
      </c>
      <c r="AF685">
        <v>0</v>
      </c>
      <c r="AG685">
        <v>1</v>
      </c>
      <c r="AH685">
        <v>0</v>
      </c>
      <c r="AI685">
        <v>1</v>
      </c>
      <c r="AJ685">
        <v>1</v>
      </c>
      <c r="AK685">
        <v>0</v>
      </c>
    </row>
    <row r="686" spans="1:37" x14ac:dyDescent="0.25">
      <c r="A686" t="str">
        <f>"682"</f>
        <v>682</v>
      </c>
      <c r="B686" t="str">
        <f t="shared" si="36"/>
        <v>201</v>
      </c>
      <c r="C686" t="str">
        <f t="shared" si="38"/>
        <v>28</v>
      </c>
      <c r="D686" t="str">
        <f>"3"</f>
        <v>3</v>
      </c>
      <c r="E686" t="str">
        <f>"201-28-3"</f>
        <v>201-28-3</v>
      </c>
      <c r="F686" t="s">
        <v>41</v>
      </c>
      <c r="G686" t="s">
        <v>42</v>
      </c>
      <c r="H686" t="s">
        <v>43</v>
      </c>
      <c r="R686">
        <v>0</v>
      </c>
      <c r="S686">
        <v>0</v>
      </c>
      <c r="T686">
        <v>1</v>
      </c>
      <c r="U686">
        <v>0</v>
      </c>
      <c r="V686">
        <v>1</v>
      </c>
      <c r="W686">
        <v>0</v>
      </c>
      <c r="X686">
        <v>1</v>
      </c>
      <c r="Y686">
        <v>0</v>
      </c>
      <c r="Z686">
        <v>1</v>
      </c>
      <c r="AA686">
        <v>0</v>
      </c>
      <c r="AB686">
        <v>1</v>
      </c>
      <c r="AC686">
        <v>1</v>
      </c>
      <c r="AD686">
        <v>0</v>
      </c>
      <c r="AE686">
        <v>0</v>
      </c>
      <c r="AF686">
        <v>0</v>
      </c>
      <c r="AG686">
        <v>1</v>
      </c>
      <c r="AH686">
        <v>1</v>
      </c>
      <c r="AI686">
        <v>0</v>
      </c>
    </row>
    <row r="687" spans="1:37" x14ac:dyDescent="0.25">
      <c r="A687" t="str">
        <f>"683"</f>
        <v>683</v>
      </c>
      <c r="B687" t="str">
        <f t="shared" si="36"/>
        <v>201</v>
      </c>
      <c r="C687" t="str">
        <f t="shared" si="38"/>
        <v>28</v>
      </c>
      <c r="D687" t="str">
        <f>"25"</f>
        <v>25</v>
      </c>
      <c r="E687" t="str">
        <f>"201-28-25"</f>
        <v>201-28-25</v>
      </c>
      <c r="F687" t="s">
        <v>41</v>
      </c>
      <c r="G687" t="s">
        <v>42</v>
      </c>
      <c r="H687" t="s">
        <v>43</v>
      </c>
      <c r="R687">
        <v>1</v>
      </c>
      <c r="S687">
        <v>0</v>
      </c>
      <c r="T687">
        <v>0</v>
      </c>
      <c r="U687">
        <v>1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1</v>
      </c>
      <c r="AD687">
        <v>0</v>
      </c>
      <c r="AE687">
        <v>0</v>
      </c>
      <c r="AF687">
        <v>0</v>
      </c>
      <c r="AG687">
        <v>1</v>
      </c>
      <c r="AH687">
        <v>0</v>
      </c>
      <c r="AI687">
        <v>1</v>
      </c>
    </row>
    <row r="688" spans="1:37" x14ac:dyDescent="0.25">
      <c r="A688" t="str">
        <f>"684"</f>
        <v>684</v>
      </c>
      <c r="B688" t="str">
        <f t="shared" si="36"/>
        <v>201</v>
      </c>
      <c r="C688" t="str">
        <f t="shared" si="38"/>
        <v>28</v>
      </c>
      <c r="D688" t="str">
        <f>"18"</f>
        <v>18</v>
      </c>
      <c r="E688" t="str">
        <f>"201-28-18"</f>
        <v>201-28-18</v>
      </c>
      <c r="F688" t="s">
        <v>41</v>
      </c>
      <c r="G688" t="s">
        <v>42</v>
      </c>
      <c r="H688" t="s">
        <v>43</v>
      </c>
      <c r="R688">
        <v>0</v>
      </c>
      <c r="S688">
        <v>0</v>
      </c>
      <c r="T688">
        <v>1</v>
      </c>
      <c r="U688">
        <v>0</v>
      </c>
      <c r="V688">
        <v>0</v>
      </c>
      <c r="W688">
        <v>1</v>
      </c>
      <c r="X688">
        <v>0</v>
      </c>
      <c r="Y688">
        <v>1</v>
      </c>
      <c r="Z688">
        <v>0</v>
      </c>
      <c r="AA688">
        <v>1</v>
      </c>
      <c r="AB688">
        <v>1</v>
      </c>
      <c r="AC688">
        <v>0</v>
      </c>
      <c r="AD688">
        <v>1</v>
      </c>
      <c r="AE688">
        <v>0</v>
      </c>
      <c r="AF688">
        <v>1</v>
      </c>
      <c r="AG688">
        <v>0</v>
      </c>
      <c r="AH688">
        <v>1</v>
      </c>
      <c r="AI688">
        <v>0</v>
      </c>
    </row>
    <row r="689" spans="1:37" x14ac:dyDescent="0.25">
      <c r="A689" t="str">
        <f>"685"</f>
        <v>685</v>
      </c>
      <c r="B689" t="str">
        <f t="shared" si="36"/>
        <v>201</v>
      </c>
      <c r="C689" t="str">
        <f t="shared" si="38"/>
        <v>28</v>
      </c>
      <c r="D689" t="str">
        <f>"17"</f>
        <v>17</v>
      </c>
      <c r="E689" t="str">
        <f>"201-28-17"</f>
        <v>201-28-17</v>
      </c>
      <c r="F689" t="s">
        <v>41</v>
      </c>
      <c r="G689" t="s">
        <v>42</v>
      </c>
      <c r="H689" t="s">
        <v>43</v>
      </c>
      <c r="R689">
        <v>0</v>
      </c>
      <c r="S689">
        <v>0</v>
      </c>
      <c r="T689">
        <v>1</v>
      </c>
      <c r="U689">
        <v>0</v>
      </c>
      <c r="V689">
        <v>0</v>
      </c>
      <c r="W689">
        <v>0</v>
      </c>
      <c r="X689">
        <v>0</v>
      </c>
      <c r="Y689">
        <v>1</v>
      </c>
      <c r="Z689">
        <v>1</v>
      </c>
      <c r="AA689">
        <v>1</v>
      </c>
      <c r="AB689">
        <v>1</v>
      </c>
      <c r="AC689">
        <v>0</v>
      </c>
      <c r="AD689">
        <v>0</v>
      </c>
      <c r="AE689">
        <v>1</v>
      </c>
      <c r="AF689">
        <v>0</v>
      </c>
      <c r="AG689">
        <v>1</v>
      </c>
      <c r="AH689">
        <v>0</v>
      </c>
      <c r="AI689">
        <v>1</v>
      </c>
    </row>
    <row r="690" spans="1:37" x14ac:dyDescent="0.25">
      <c r="A690" t="str">
        <f>"686"</f>
        <v>686</v>
      </c>
      <c r="B690" t="str">
        <f t="shared" si="36"/>
        <v>201</v>
      </c>
      <c r="C690" t="str">
        <f t="shared" si="38"/>
        <v>28</v>
      </c>
      <c r="D690" t="str">
        <f>"10"</f>
        <v>10</v>
      </c>
      <c r="E690" t="str">
        <f>"201-28-10"</f>
        <v>201-28-10</v>
      </c>
      <c r="F690" t="s">
        <v>41</v>
      </c>
      <c r="G690" t="s">
        <v>42</v>
      </c>
      <c r="H690" t="s">
        <v>43</v>
      </c>
      <c r="R690">
        <v>1</v>
      </c>
      <c r="S690">
        <v>0</v>
      </c>
      <c r="T690">
        <v>0</v>
      </c>
      <c r="U690">
        <v>0</v>
      </c>
      <c r="V690">
        <v>0</v>
      </c>
      <c r="W690">
        <v>1</v>
      </c>
      <c r="X690">
        <v>0</v>
      </c>
      <c r="Y690">
        <v>1</v>
      </c>
      <c r="Z690">
        <v>1</v>
      </c>
      <c r="AA690">
        <v>0</v>
      </c>
      <c r="AB690">
        <v>1</v>
      </c>
      <c r="AC690">
        <v>0</v>
      </c>
      <c r="AD690">
        <v>1</v>
      </c>
      <c r="AE690">
        <v>0</v>
      </c>
      <c r="AF690">
        <v>0</v>
      </c>
      <c r="AG690">
        <v>1</v>
      </c>
      <c r="AH690">
        <v>0</v>
      </c>
      <c r="AI690">
        <v>1</v>
      </c>
    </row>
    <row r="691" spans="1:37" x14ac:dyDescent="0.25">
      <c r="A691" t="str">
        <f>"687"</f>
        <v>687</v>
      </c>
      <c r="B691" t="str">
        <f t="shared" si="36"/>
        <v>201</v>
      </c>
      <c r="C691" t="str">
        <f t="shared" si="38"/>
        <v>28</v>
      </c>
      <c r="D691" t="str">
        <f>"6"</f>
        <v>6</v>
      </c>
      <c r="E691" t="str">
        <f>"201-28-6"</f>
        <v>201-28-6</v>
      </c>
      <c r="F691" t="s">
        <v>41</v>
      </c>
      <c r="G691" t="s">
        <v>44</v>
      </c>
      <c r="H691" t="s">
        <v>45</v>
      </c>
      <c r="I691">
        <v>0</v>
      </c>
      <c r="J691">
        <v>1</v>
      </c>
      <c r="K691">
        <v>0</v>
      </c>
      <c r="L691">
        <v>1</v>
      </c>
      <c r="M691">
        <v>1</v>
      </c>
      <c r="N691">
        <v>1</v>
      </c>
      <c r="O691">
        <v>1</v>
      </c>
      <c r="P691">
        <v>0</v>
      </c>
      <c r="Q691">
        <v>0</v>
      </c>
      <c r="AF691">
        <v>0</v>
      </c>
      <c r="AG691">
        <v>1</v>
      </c>
      <c r="AH691">
        <v>0</v>
      </c>
      <c r="AI691">
        <v>1</v>
      </c>
      <c r="AJ691">
        <v>1</v>
      </c>
      <c r="AK691">
        <v>0</v>
      </c>
    </row>
    <row r="692" spans="1:37" x14ac:dyDescent="0.25">
      <c r="A692" t="str">
        <f>"688"</f>
        <v>688</v>
      </c>
      <c r="B692" t="str">
        <f t="shared" si="36"/>
        <v>201</v>
      </c>
      <c r="C692" t="str">
        <f t="shared" si="38"/>
        <v>28</v>
      </c>
      <c r="D692" t="str">
        <f>"2"</f>
        <v>2</v>
      </c>
      <c r="E692" t="str">
        <f>"201-28-2"</f>
        <v>201-28-2</v>
      </c>
      <c r="F692" t="s">
        <v>41</v>
      </c>
      <c r="G692" t="s">
        <v>42</v>
      </c>
      <c r="H692" t="s">
        <v>43</v>
      </c>
      <c r="R692">
        <v>0</v>
      </c>
      <c r="S692">
        <v>1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1</v>
      </c>
      <c r="AF692">
        <v>0</v>
      </c>
      <c r="AG692">
        <v>1</v>
      </c>
      <c r="AH692">
        <v>0</v>
      </c>
      <c r="AI692">
        <v>1</v>
      </c>
    </row>
    <row r="693" spans="1:37" x14ac:dyDescent="0.25">
      <c r="A693" t="str">
        <f>"689"</f>
        <v>689</v>
      </c>
      <c r="B693" t="str">
        <f t="shared" si="36"/>
        <v>201</v>
      </c>
      <c r="C693" t="str">
        <f t="shared" si="38"/>
        <v>28</v>
      </c>
      <c r="D693" t="str">
        <f>"24"</f>
        <v>24</v>
      </c>
      <c r="E693" t="str">
        <f>"201-28-24"</f>
        <v>201-28-24</v>
      </c>
      <c r="F693" t="s">
        <v>41</v>
      </c>
      <c r="G693" t="s">
        <v>42</v>
      </c>
      <c r="H693" t="s">
        <v>43</v>
      </c>
      <c r="R693">
        <v>1</v>
      </c>
      <c r="S693">
        <v>0</v>
      </c>
      <c r="T693">
        <v>0</v>
      </c>
      <c r="U693">
        <v>1</v>
      </c>
      <c r="V693">
        <v>1</v>
      </c>
      <c r="W693">
        <v>0</v>
      </c>
      <c r="X693">
        <v>0</v>
      </c>
      <c r="Y693">
        <v>1</v>
      </c>
      <c r="Z693">
        <v>0</v>
      </c>
      <c r="AA693">
        <v>0</v>
      </c>
      <c r="AB693">
        <v>1</v>
      </c>
      <c r="AC693">
        <v>1</v>
      </c>
      <c r="AD693">
        <v>0</v>
      </c>
      <c r="AE693">
        <v>0</v>
      </c>
      <c r="AF693">
        <v>0</v>
      </c>
      <c r="AG693">
        <v>1</v>
      </c>
      <c r="AH693">
        <v>0</v>
      </c>
      <c r="AI693">
        <v>1</v>
      </c>
    </row>
    <row r="694" spans="1:37" x14ac:dyDescent="0.25">
      <c r="A694" t="str">
        <f>"690"</f>
        <v>690</v>
      </c>
      <c r="B694" t="str">
        <f t="shared" si="36"/>
        <v>201</v>
      </c>
      <c r="C694" t="str">
        <f t="shared" si="38"/>
        <v>28</v>
      </c>
      <c r="D694" t="str">
        <f>"23"</f>
        <v>23</v>
      </c>
      <c r="E694" t="str">
        <f>"201-28-23"</f>
        <v>201-28-23</v>
      </c>
      <c r="F694" t="s">
        <v>41</v>
      </c>
      <c r="G694" t="s">
        <v>42</v>
      </c>
      <c r="H694" t="s">
        <v>43</v>
      </c>
      <c r="R694">
        <v>1</v>
      </c>
      <c r="S694">
        <v>0</v>
      </c>
      <c r="T694">
        <v>0</v>
      </c>
      <c r="U694">
        <v>1</v>
      </c>
      <c r="V694">
        <v>1</v>
      </c>
      <c r="W694">
        <v>0</v>
      </c>
      <c r="X694">
        <v>0</v>
      </c>
      <c r="Y694">
        <v>0</v>
      </c>
      <c r="Z694">
        <v>0</v>
      </c>
      <c r="AA694">
        <v>1</v>
      </c>
      <c r="AB694">
        <v>1</v>
      </c>
      <c r="AC694">
        <v>1</v>
      </c>
      <c r="AD694">
        <v>0</v>
      </c>
      <c r="AE694">
        <v>0</v>
      </c>
      <c r="AF694">
        <v>1</v>
      </c>
      <c r="AG694">
        <v>0</v>
      </c>
      <c r="AH694">
        <v>1</v>
      </c>
      <c r="AI694">
        <v>0</v>
      </c>
    </row>
    <row r="695" spans="1:37" x14ac:dyDescent="0.25">
      <c r="A695" t="str">
        <f>"691"</f>
        <v>691</v>
      </c>
      <c r="B695" t="str">
        <f t="shared" si="36"/>
        <v>201</v>
      </c>
      <c r="C695" t="str">
        <f t="shared" si="38"/>
        <v>28</v>
      </c>
      <c r="D695" t="str">
        <f>"16"</f>
        <v>16</v>
      </c>
      <c r="E695" t="str">
        <f>"201-28-16"</f>
        <v>201-28-16</v>
      </c>
      <c r="F695" t="s">
        <v>41</v>
      </c>
      <c r="G695" t="s">
        <v>42</v>
      </c>
      <c r="H695" t="s">
        <v>43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1</v>
      </c>
      <c r="AD695">
        <v>0</v>
      </c>
      <c r="AE695">
        <v>0</v>
      </c>
      <c r="AF695">
        <v>0</v>
      </c>
      <c r="AG695">
        <v>1</v>
      </c>
      <c r="AH695">
        <v>0</v>
      </c>
      <c r="AI695">
        <v>1</v>
      </c>
    </row>
    <row r="696" spans="1:37" x14ac:dyDescent="0.25">
      <c r="A696" t="str">
        <f>"692"</f>
        <v>692</v>
      </c>
      <c r="B696" t="str">
        <f t="shared" si="36"/>
        <v>201</v>
      </c>
      <c r="C696" t="str">
        <f t="shared" si="38"/>
        <v>28</v>
      </c>
      <c r="D696" t="str">
        <f>"15"</f>
        <v>15</v>
      </c>
      <c r="E696" t="str">
        <f>"201-28-15"</f>
        <v>201-28-15</v>
      </c>
      <c r="F696" t="s">
        <v>41</v>
      </c>
      <c r="G696" t="s">
        <v>42</v>
      </c>
      <c r="H696" t="s">
        <v>43</v>
      </c>
      <c r="R696">
        <v>1</v>
      </c>
      <c r="S696">
        <v>1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1</v>
      </c>
      <c r="Z696">
        <v>1</v>
      </c>
      <c r="AA696">
        <v>0</v>
      </c>
      <c r="AB696">
        <v>1</v>
      </c>
      <c r="AC696">
        <v>1</v>
      </c>
      <c r="AD696">
        <v>0</v>
      </c>
      <c r="AE696">
        <v>0</v>
      </c>
      <c r="AF696">
        <v>0</v>
      </c>
      <c r="AG696">
        <v>1</v>
      </c>
      <c r="AH696">
        <v>1</v>
      </c>
      <c r="AI696">
        <v>0</v>
      </c>
    </row>
    <row r="697" spans="1:37" x14ac:dyDescent="0.25">
      <c r="A697" t="str">
        <f>"693"</f>
        <v>693</v>
      </c>
      <c r="B697" t="str">
        <f t="shared" si="36"/>
        <v>201</v>
      </c>
      <c r="C697" t="str">
        <f t="shared" si="38"/>
        <v>28</v>
      </c>
      <c r="D697" t="str">
        <f>"11"</f>
        <v>11</v>
      </c>
      <c r="E697" t="str">
        <f>"201-28-11"</f>
        <v>201-28-11</v>
      </c>
      <c r="F697" t="s">
        <v>41</v>
      </c>
      <c r="G697" t="s">
        <v>42</v>
      </c>
      <c r="H697" t="s">
        <v>43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1</v>
      </c>
      <c r="Z697">
        <v>1</v>
      </c>
      <c r="AA697">
        <v>0</v>
      </c>
      <c r="AB697">
        <v>1</v>
      </c>
      <c r="AC697">
        <v>0</v>
      </c>
      <c r="AD697">
        <v>1</v>
      </c>
      <c r="AE697">
        <v>0</v>
      </c>
      <c r="AF697">
        <v>0</v>
      </c>
      <c r="AG697">
        <v>1</v>
      </c>
      <c r="AH697">
        <v>0</v>
      </c>
      <c r="AI697">
        <v>1</v>
      </c>
    </row>
    <row r="698" spans="1:37" x14ac:dyDescent="0.25">
      <c r="A698" t="str">
        <f>"694"</f>
        <v>694</v>
      </c>
      <c r="B698" t="str">
        <f t="shared" si="36"/>
        <v>201</v>
      </c>
      <c r="C698" t="str">
        <f t="shared" si="38"/>
        <v>28</v>
      </c>
      <c r="D698" t="str">
        <f>"7"</f>
        <v>7</v>
      </c>
      <c r="E698" t="str">
        <f>"201-28-7"</f>
        <v>201-28-7</v>
      </c>
      <c r="F698" t="s">
        <v>41</v>
      </c>
      <c r="G698" t="s">
        <v>44</v>
      </c>
      <c r="H698" t="s">
        <v>45</v>
      </c>
      <c r="I698">
        <v>0</v>
      </c>
      <c r="J698">
        <v>1</v>
      </c>
      <c r="K698">
        <v>1</v>
      </c>
      <c r="L698">
        <v>1</v>
      </c>
      <c r="M698">
        <v>1</v>
      </c>
      <c r="N698">
        <v>0</v>
      </c>
      <c r="O698">
        <v>1</v>
      </c>
      <c r="P698">
        <v>0</v>
      </c>
      <c r="Q698">
        <v>0</v>
      </c>
      <c r="AF698">
        <v>0</v>
      </c>
      <c r="AG698">
        <v>1</v>
      </c>
      <c r="AH698">
        <v>0</v>
      </c>
      <c r="AI698">
        <v>1</v>
      </c>
      <c r="AJ698">
        <v>1</v>
      </c>
      <c r="AK698">
        <v>0</v>
      </c>
    </row>
    <row r="699" spans="1:37" x14ac:dyDescent="0.25">
      <c r="A699" t="str">
        <f>"695"</f>
        <v>695</v>
      </c>
      <c r="B699" t="str">
        <f t="shared" si="36"/>
        <v>201</v>
      </c>
      <c r="C699" t="str">
        <f t="shared" si="38"/>
        <v>28</v>
      </c>
      <c r="D699" t="str">
        <f>"1"</f>
        <v>1</v>
      </c>
      <c r="E699" t="str">
        <f>"201-28-1"</f>
        <v>201-28-1</v>
      </c>
      <c r="F699" t="s">
        <v>41</v>
      </c>
      <c r="G699" t="s">
        <v>42</v>
      </c>
      <c r="H699" t="s">
        <v>43</v>
      </c>
      <c r="R699">
        <v>0</v>
      </c>
      <c r="S699">
        <v>1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1</v>
      </c>
      <c r="AF699">
        <v>0</v>
      </c>
      <c r="AG699">
        <v>1</v>
      </c>
      <c r="AH699">
        <v>0</v>
      </c>
      <c r="AI699">
        <v>1</v>
      </c>
    </row>
    <row r="700" spans="1:37" x14ac:dyDescent="0.25">
      <c r="A700" t="str">
        <f>"696"</f>
        <v>696</v>
      </c>
      <c r="B700" t="str">
        <f t="shared" si="36"/>
        <v>201</v>
      </c>
      <c r="C700" t="str">
        <f t="shared" si="38"/>
        <v>28</v>
      </c>
      <c r="D700" t="str">
        <f>"20"</f>
        <v>20</v>
      </c>
      <c r="E700" t="str">
        <f>"201-28-20"</f>
        <v>201-28-20</v>
      </c>
      <c r="F700" t="s">
        <v>41</v>
      </c>
      <c r="G700" t="s">
        <v>42</v>
      </c>
      <c r="H700" t="s">
        <v>43</v>
      </c>
      <c r="R700">
        <v>1</v>
      </c>
      <c r="S700">
        <v>0</v>
      </c>
      <c r="T700">
        <v>0</v>
      </c>
      <c r="U700">
        <v>0</v>
      </c>
      <c r="V700">
        <v>0</v>
      </c>
      <c r="W700">
        <v>1</v>
      </c>
      <c r="X700">
        <v>0</v>
      </c>
      <c r="Y700">
        <v>1</v>
      </c>
      <c r="Z700">
        <v>1</v>
      </c>
      <c r="AA700">
        <v>0</v>
      </c>
      <c r="AB700">
        <v>1</v>
      </c>
      <c r="AC700">
        <v>0</v>
      </c>
      <c r="AD700">
        <v>1</v>
      </c>
      <c r="AE700">
        <v>0</v>
      </c>
      <c r="AF700">
        <v>0</v>
      </c>
      <c r="AG700">
        <v>1</v>
      </c>
      <c r="AH700">
        <v>1</v>
      </c>
      <c r="AI700">
        <v>0</v>
      </c>
    </row>
    <row r="701" spans="1:37" x14ac:dyDescent="0.25">
      <c r="A701" t="str">
        <f>"697"</f>
        <v>697</v>
      </c>
      <c r="B701" t="str">
        <f t="shared" si="36"/>
        <v>201</v>
      </c>
      <c r="C701" t="str">
        <f t="shared" si="38"/>
        <v>28</v>
      </c>
      <c r="D701" t="str">
        <f>"19"</f>
        <v>19</v>
      </c>
      <c r="E701" t="str">
        <f>"201-28-19"</f>
        <v>201-28-19</v>
      </c>
      <c r="F701" t="s">
        <v>41</v>
      </c>
      <c r="G701" t="s">
        <v>42</v>
      </c>
      <c r="H701" t="s">
        <v>43</v>
      </c>
      <c r="R701">
        <v>0</v>
      </c>
      <c r="S701">
        <v>0</v>
      </c>
      <c r="T701">
        <v>1</v>
      </c>
      <c r="U701">
        <v>0</v>
      </c>
      <c r="V701">
        <v>0</v>
      </c>
      <c r="W701">
        <v>1</v>
      </c>
      <c r="X701">
        <v>0</v>
      </c>
      <c r="Y701">
        <v>1</v>
      </c>
      <c r="Z701">
        <v>0</v>
      </c>
      <c r="AA701">
        <v>1</v>
      </c>
      <c r="AB701">
        <v>1</v>
      </c>
      <c r="AC701">
        <v>0</v>
      </c>
      <c r="AD701">
        <v>1</v>
      </c>
      <c r="AE701">
        <v>0</v>
      </c>
      <c r="AF701">
        <v>1</v>
      </c>
      <c r="AG701">
        <v>0</v>
      </c>
      <c r="AH701">
        <v>1</v>
      </c>
      <c r="AI701">
        <v>0</v>
      </c>
    </row>
    <row r="702" spans="1:37" x14ac:dyDescent="0.25">
      <c r="A702" t="str">
        <f>"698"</f>
        <v>698</v>
      </c>
      <c r="B702" t="str">
        <f t="shared" si="36"/>
        <v>201</v>
      </c>
      <c r="C702" t="str">
        <f t="shared" si="38"/>
        <v>28</v>
      </c>
      <c r="D702" t="str">
        <f>"12"</f>
        <v>12</v>
      </c>
      <c r="E702" t="str">
        <f>"201-28-12"</f>
        <v>201-28-12</v>
      </c>
      <c r="F702" t="s">
        <v>41</v>
      </c>
      <c r="G702" t="s">
        <v>42</v>
      </c>
      <c r="H702" t="s">
        <v>43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1</v>
      </c>
      <c r="X702">
        <v>0</v>
      </c>
      <c r="Y702">
        <v>1</v>
      </c>
      <c r="Z702">
        <v>1</v>
      </c>
      <c r="AA702">
        <v>1</v>
      </c>
      <c r="AB702">
        <v>1</v>
      </c>
      <c r="AC702">
        <v>0</v>
      </c>
      <c r="AD702">
        <v>1</v>
      </c>
      <c r="AE702">
        <v>0</v>
      </c>
      <c r="AF702">
        <v>0</v>
      </c>
      <c r="AG702">
        <v>1</v>
      </c>
      <c r="AH702">
        <v>0</v>
      </c>
      <c r="AI702">
        <v>1</v>
      </c>
    </row>
    <row r="703" spans="1:37" x14ac:dyDescent="0.25">
      <c r="A703" t="str">
        <f>"699"</f>
        <v>699</v>
      </c>
      <c r="B703" t="str">
        <f t="shared" si="36"/>
        <v>201</v>
      </c>
      <c r="C703" t="str">
        <f t="shared" si="38"/>
        <v>28</v>
      </c>
      <c r="D703" t="str">
        <f>"8"</f>
        <v>8</v>
      </c>
      <c r="E703" t="str">
        <f>"201-28-8"</f>
        <v>201-28-8</v>
      </c>
      <c r="F703" t="s">
        <v>41</v>
      </c>
      <c r="G703" t="s">
        <v>42</v>
      </c>
      <c r="H703" t="s">
        <v>43</v>
      </c>
      <c r="R703">
        <v>0</v>
      </c>
      <c r="S703">
        <v>1</v>
      </c>
      <c r="T703">
        <v>0</v>
      </c>
      <c r="U703">
        <v>0</v>
      </c>
      <c r="V703">
        <v>1</v>
      </c>
      <c r="W703">
        <v>0</v>
      </c>
      <c r="X703">
        <v>1</v>
      </c>
      <c r="Y703">
        <v>0</v>
      </c>
      <c r="Z703">
        <v>1</v>
      </c>
      <c r="AA703">
        <v>0</v>
      </c>
      <c r="AB703">
        <v>0</v>
      </c>
      <c r="AC703">
        <v>1</v>
      </c>
      <c r="AD703">
        <v>0</v>
      </c>
      <c r="AE703">
        <v>1</v>
      </c>
      <c r="AF703">
        <v>1</v>
      </c>
      <c r="AG703">
        <v>0</v>
      </c>
      <c r="AH703">
        <v>1</v>
      </c>
      <c r="AI703">
        <v>0</v>
      </c>
    </row>
    <row r="704" spans="1:37" x14ac:dyDescent="0.25">
      <c r="A704" t="str">
        <f>"700"</f>
        <v>700</v>
      </c>
      <c r="B704" t="str">
        <f t="shared" si="36"/>
        <v>201</v>
      </c>
      <c r="C704" t="str">
        <f t="shared" si="38"/>
        <v>28</v>
      </c>
      <c r="D704" t="str">
        <f>"4"</f>
        <v>4</v>
      </c>
      <c r="E704" t="str">
        <f>"201-28-4"</f>
        <v>201-28-4</v>
      </c>
      <c r="F704" t="s">
        <v>41</v>
      </c>
      <c r="G704" t="s">
        <v>42</v>
      </c>
      <c r="H704" t="s">
        <v>43</v>
      </c>
      <c r="R704">
        <v>0</v>
      </c>
      <c r="S704">
        <v>1</v>
      </c>
      <c r="T704">
        <v>0</v>
      </c>
      <c r="U704">
        <v>1</v>
      </c>
      <c r="V704">
        <v>1</v>
      </c>
      <c r="W704">
        <v>0</v>
      </c>
      <c r="X704">
        <v>1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1</v>
      </c>
      <c r="AE704">
        <v>1</v>
      </c>
      <c r="AF704">
        <v>0</v>
      </c>
      <c r="AG704">
        <v>1</v>
      </c>
      <c r="AH704">
        <v>1</v>
      </c>
      <c r="AI704">
        <v>0</v>
      </c>
    </row>
    <row r="705" spans="1:37" x14ac:dyDescent="0.25">
      <c r="A705" t="str">
        <f>"701"</f>
        <v>701</v>
      </c>
      <c r="B705" t="str">
        <f t="shared" si="36"/>
        <v>201</v>
      </c>
      <c r="C705" t="str">
        <f t="shared" ref="C705:C729" si="39">"29"</f>
        <v>29</v>
      </c>
      <c r="D705" t="str">
        <f>"22"</f>
        <v>22</v>
      </c>
      <c r="E705" t="str">
        <f>"201-29-22"</f>
        <v>201-29-22</v>
      </c>
      <c r="F705" t="s">
        <v>41</v>
      </c>
      <c r="G705" t="s">
        <v>42</v>
      </c>
      <c r="H705" t="s">
        <v>43</v>
      </c>
      <c r="R705">
        <v>0</v>
      </c>
      <c r="S705">
        <v>1</v>
      </c>
      <c r="T705">
        <v>0</v>
      </c>
      <c r="U705">
        <v>0</v>
      </c>
      <c r="V705">
        <v>0</v>
      </c>
      <c r="W705">
        <v>1</v>
      </c>
      <c r="X705">
        <v>0</v>
      </c>
      <c r="Y705">
        <v>0</v>
      </c>
      <c r="Z705">
        <v>1</v>
      </c>
      <c r="AA705">
        <v>1</v>
      </c>
      <c r="AB705">
        <v>0</v>
      </c>
      <c r="AC705">
        <v>1</v>
      </c>
      <c r="AD705">
        <v>1</v>
      </c>
      <c r="AE705">
        <v>0</v>
      </c>
      <c r="AF705">
        <v>0</v>
      </c>
      <c r="AG705">
        <v>1</v>
      </c>
      <c r="AH705">
        <v>0</v>
      </c>
      <c r="AI705">
        <v>1</v>
      </c>
    </row>
    <row r="706" spans="1:37" x14ac:dyDescent="0.25">
      <c r="A706" t="str">
        <f>"702"</f>
        <v>702</v>
      </c>
      <c r="B706" t="str">
        <f t="shared" si="36"/>
        <v>201</v>
      </c>
      <c r="C706" t="str">
        <f t="shared" si="39"/>
        <v>29</v>
      </c>
      <c r="D706" t="str">
        <f>"21"</f>
        <v>21</v>
      </c>
      <c r="E706" t="str">
        <f>"201-29-21"</f>
        <v>201-29-21</v>
      </c>
      <c r="F706" t="s">
        <v>41</v>
      </c>
      <c r="G706" t="s">
        <v>42</v>
      </c>
      <c r="H706" t="s">
        <v>43</v>
      </c>
      <c r="R706">
        <v>1</v>
      </c>
      <c r="S706">
        <v>0</v>
      </c>
      <c r="T706">
        <v>0</v>
      </c>
      <c r="U706">
        <v>0</v>
      </c>
      <c r="V706">
        <v>0</v>
      </c>
      <c r="W706">
        <v>1</v>
      </c>
      <c r="X706">
        <v>0</v>
      </c>
      <c r="Y706">
        <v>1</v>
      </c>
      <c r="Z706">
        <v>1</v>
      </c>
      <c r="AA706">
        <v>0</v>
      </c>
      <c r="AB706">
        <v>1</v>
      </c>
      <c r="AC706">
        <v>1</v>
      </c>
      <c r="AD706">
        <v>0</v>
      </c>
      <c r="AE706">
        <v>0</v>
      </c>
      <c r="AF706">
        <v>0</v>
      </c>
      <c r="AG706">
        <v>1</v>
      </c>
      <c r="AH706">
        <v>1</v>
      </c>
      <c r="AI706">
        <v>0</v>
      </c>
    </row>
    <row r="707" spans="1:37" x14ac:dyDescent="0.25">
      <c r="A707" t="str">
        <f>"703"</f>
        <v>703</v>
      </c>
      <c r="B707" t="str">
        <f t="shared" si="36"/>
        <v>201</v>
      </c>
      <c r="C707" t="str">
        <f t="shared" si="39"/>
        <v>29</v>
      </c>
      <c r="D707" t="str">
        <f>"16"</f>
        <v>16</v>
      </c>
      <c r="E707" t="str">
        <f>"201-29-16"</f>
        <v>201-29-16</v>
      </c>
      <c r="F707" t="s">
        <v>41</v>
      </c>
      <c r="G707" t="s">
        <v>42</v>
      </c>
      <c r="H707" t="s">
        <v>43</v>
      </c>
      <c r="R707">
        <v>0</v>
      </c>
      <c r="S707">
        <v>0</v>
      </c>
      <c r="T707">
        <v>0</v>
      </c>
      <c r="U707">
        <v>0</v>
      </c>
      <c r="V707">
        <v>1</v>
      </c>
      <c r="W707">
        <v>1</v>
      </c>
      <c r="X707">
        <v>1</v>
      </c>
      <c r="Y707">
        <v>0</v>
      </c>
      <c r="Z707">
        <v>0</v>
      </c>
      <c r="AA707">
        <v>1</v>
      </c>
      <c r="AB707">
        <v>0</v>
      </c>
      <c r="AC707">
        <v>1</v>
      </c>
      <c r="AD707">
        <v>0</v>
      </c>
      <c r="AE707">
        <v>1</v>
      </c>
      <c r="AF707">
        <v>0</v>
      </c>
      <c r="AG707">
        <v>1</v>
      </c>
      <c r="AH707">
        <v>1</v>
      </c>
      <c r="AI707">
        <v>0</v>
      </c>
    </row>
    <row r="708" spans="1:37" x14ac:dyDescent="0.25">
      <c r="A708" t="str">
        <f>"704"</f>
        <v>704</v>
      </c>
      <c r="B708" t="str">
        <f t="shared" si="36"/>
        <v>201</v>
      </c>
      <c r="C708" t="str">
        <f t="shared" si="39"/>
        <v>29</v>
      </c>
      <c r="D708" t="str">
        <f>"15"</f>
        <v>15</v>
      </c>
      <c r="E708" t="str">
        <f>"201-29-15"</f>
        <v>201-29-15</v>
      </c>
      <c r="F708" t="s">
        <v>41</v>
      </c>
      <c r="G708" t="s">
        <v>44</v>
      </c>
      <c r="H708" t="s">
        <v>45</v>
      </c>
      <c r="I708">
        <v>0</v>
      </c>
      <c r="J708">
        <v>0</v>
      </c>
      <c r="K708">
        <v>1</v>
      </c>
      <c r="L708">
        <v>1</v>
      </c>
      <c r="M708">
        <v>1</v>
      </c>
      <c r="N708">
        <v>1</v>
      </c>
      <c r="O708">
        <v>0</v>
      </c>
      <c r="P708">
        <v>0</v>
      </c>
      <c r="Q708">
        <v>1</v>
      </c>
      <c r="AF708">
        <v>0</v>
      </c>
      <c r="AG708">
        <v>1</v>
      </c>
      <c r="AH708">
        <v>1</v>
      </c>
      <c r="AI708">
        <v>0</v>
      </c>
      <c r="AJ708">
        <v>1</v>
      </c>
      <c r="AK708">
        <v>0</v>
      </c>
    </row>
    <row r="709" spans="1:37" x14ac:dyDescent="0.25">
      <c r="A709" t="str">
        <f>"705"</f>
        <v>705</v>
      </c>
      <c r="B709" t="str">
        <f t="shared" ref="B709:B772" si="40">"201"</f>
        <v>201</v>
      </c>
      <c r="C709" t="str">
        <f t="shared" si="39"/>
        <v>29</v>
      </c>
      <c r="D709" t="str">
        <f>"10"</f>
        <v>10</v>
      </c>
      <c r="E709" t="str">
        <f>"201-29-10"</f>
        <v>201-29-10</v>
      </c>
      <c r="F709" t="s">
        <v>41</v>
      </c>
      <c r="G709" t="s">
        <v>44</v>
      </c>
      <c r="H709" t="s">
        <v>45</v>
      </c>
      <c r="I709">
        <v>0</v>
      </c>
      <c r="J709">
        <v>1</v>
      </c>
      <c r="K709">
        <v>1</v>
      </c>
      <c r="L709">
        <v>1</v>
      </c>
      <c r="M709">
        <v>0</v>
      </c>
      <c r="N709">
        <v>1</v>
      </c>
      <c r="O709">
        <v>1</v>
      </c>
      <c r="P709">
        <v>0</v>
      </c>
      <c r="Q709">
        <v>0</v>
      </c>
      <c r="AF709">
        <v>0</v>
      </c>
      <c r="AG709">
        <v>1</v>
      </c>
      <c r="AH709">
        <v>1</v>
      </c>
      <c r="AI709">
        <v>0</v>
      </c>
      <c r="AJ709">
        <v>0</v>
      </c>
      <c r="AK709">
        <v>1</v>
      </c>
    </row>
    <row r="710" spans="1:37" x14ac:dyDescent="0.25">
      <c r="A710" t="str">
        <f>"706"</f>
        <v>706</v>
      </c>
      <c r="B710" t="str">
        <f t="shared" si="40"/>
        <v>201</v>
      </c>
      <c r="C710" t="str">
        <f t="shared" si="39"/>
        <v>29</v>
      </c>
      <c r="D710" t="str">
        <f>"5"</f>
        <v>5</v>
      </c>
      <c r="E710" t="str">
        <f>"201-29-5"</f>
        <v>201-29-5</v>
      </c>
      <c r="F710" t="s">
        <v>41</v>
      </c>
      <c r="G710" t="s">
        <v>44</v>
      </c>
      <c r="H710" t="s">
        <v>45</v>
      </c>
      <c r="I710">
        <v>1</v>
      </c>
      <c r="J710">
        <v>1</v>
      </c>
      <c r="K710">
        <v>0</v>
      </c>
      <c r="L710">
        <v>0</v>
      </c>
      <c r="M710">
        <v>1</v>
      </c>
      <c r="N710">
        <v>1</v>
      </c>
      <c r="O710">
        <v>0</v>
      </c>
      <c r="P710">
        <v>1</v>
      </c>
      <c r="Q710">
        <v>0</v>
      </c>
      <c r="AF710">
        <v>0</v>
      </c>
      <c r="AG710">
        <v>1</v>
      </c>
      <c r="AH710">
        <v>0</v>
      </c>
      <c r="AI710">
        <v>1</v>
      </c>
      <c r="AJ710">
        <v>0</v>
      </c>
      <c r="AK710">
        <v>1</v>
      </c>
    </row>
    <row r="711" spans="1:37" x14ac:dyDescent="0.25">
      <c r="A711" t="str">
        <f>"707"</f>
        <v>707</v>
      </c>
      <c r="B711" t="str">
        <f t="shared" si="40"/>
        <v>201</v>
      </c>
      <c r="C711" t="str">
        <f t="shared" si="39"/>
        <v>29</v>
      </c>
      <c r="D711" t="str">
        <f>"2"</f>
        <v>2</v>
      </c>
      <c r="E711" t="str">
        <f>"201-29-2"</f>
        <v>201-29-2</v>
      </c>
      <c r="F711" t="s">
        <v>41</v>
      </c>
      <c r="G711" t="s">
        <v>44</v>
      </c>
      <c r="H711" t="s">
        <v>45</v>
      </c>
      <c r="I711">
        <v>1</v>
      </c>
      <c r="J711">
        <v>0</v>
      </c>
      <c r="K711">
        <v>0</v>
      </c>
      <c r="L711">
        <v>1</v>
      </c>
      <c r="M711">
        <v>1</v>
      </c>
      <c r="N711">
        <v>1</v>
      </c>
      <c r="O711">
        <v>0</v>
      </c>
      <c r="P711">
        <v>1</v>
      </c>
      <c r="Q711">
        <v>0</v>
      </c>
      <c r="AF711">
        <v>1</v>
      </c>
      <c r="AG711">
        <v>0</v>
      </c>
      <c r="AH711">
        <v>1</v>
      </c>
      <c r="AI711">
        <v>0</v>
      </c>
      <c r="AJ711">
        <v>1</v>
      </c>
      <c r="AK711">
        <v>0</v>
      </c>
    </row>
    <row r="712" spans="1:37" x14ac:dyDescent="0.25">
      <c r="A712" t="str">
        <f>"708"</f>
        <v>708</v>
      </c>
      <c r="B712" t="str">
        <f t="shared" si="40"/>
        <v>201</v>
      </c>
      <c r="C712" t="str">
        <f t="shared" si="39"/>
        <v>29</v>
      </c>
      <c r="D712" t="str">
        <f>"24"</f>
        <v>24</v>
      </c>
      <c r="E712" t="str">
        <f>"201-29-24"</f>
        <v>201-29-24</v>
      </c>
      <c r="F712" t="s">
        <v>41</v>
      </c>
      <c r="G712" t="s">
        <v>42</v>
      </c>
      <c r="H712" t="s">
        <v>43</v>
      </c>
      <c r="R712">
        <v>0</v>
      </c>
      <c r="S712">
        <v>0</v>
      </c>
      <c r="T712">
        <v>1</v>
      </c>
      <c r="U712">
        <v>0</v>
      </c>
      <c r="V712">
        <v>0</v>
      </c>
      <c r="W712">
        <v>1</v>
      </c>
      <c r="X712">
        <v>0</v>
      </c>
      <c r="Y712">
        <v>0</v>
      </c>
      <c r="Z712">
        <v>1</v>
      </c>
      <c r="AA712">
        <v>1</v>
      </c>
      <c r="AB712">
        <v>1</v>
      </c>
      <c r="AC712">
        <v>1</v>
      </c>
      <c r="AD712">
        <v>0</v>
      </c>
      <c r="AE712">
        <v>0</v>
      </c>
      <c r="AF712">
        <v>0</v>
      </c>
      <c r="AG712">
        <v>1</v>
      </c>
      <c r="AH712">
        <v>1</v>
      </c>
      <c r="AI712">
        <v>0</v>
      </c>
    </row>
    <row r="713" spans="1:37" x14ac:dyDescent="0.25">
      <c r="A713" t="str">
        <f>"709"</f>
        <v>709</v>
      </c>
      <c r="B713" t="str">
        <f t="shared" si="40"/>
        <v>201</v>
      </c>
      <c r="C713" t="str">
        <f t="shared" si="39"/>
        <v>29</v>
      </c>
      <c r="D713" t="str">
        <f>"23"</f>
        <v>23</v>
      </c>
      <c r="E713" t="str">
        <f>"201-29-23"</f>
        <v>201-29-23</v>
      </c>
      <c r="F713" t="s">
        <v>41</v>
      </c>
      <c r="G713" t="s">
        <v>42</v>
      </c>
      <c r="H713" t="s">
        <v>43</v>
      </c>
      <c r="R713">
        <v>0</v>
      </c>
      <c r="S713">
        <v>1</v>
      </c>
      <c r="T713">
        <v>0</v>
      </c>
      <c r="U713">
        <v>0</v>
      </c>
      <c r="V713">
        <v>0</v>
      </c>
      <c r="W713">
        <v>1</v>
      </c>
      <c r="X713">
        <v>0</v>
      </c>
      <c r="Y713">
        <v>0</v>
      </c>
      <c r="Z713">
        <v>1</v>
      </c>
      <c r="AA713">
        <v>1</v>
      </c>
      <c r="AB713">
        <v>0</v>
      </c>
      <c r="AC713">
        <v>1</v>
      </c>
      <c r="AD713">
        <v>1</v>
      </c>
      <c r="AE713">
        <v>0</v>
      </c>
      <c r="AF713">
        <v>0</v>
      </c>
      <c r="AG713">
        <v>1</v>
      </c>
      <c r="AH713">
        <v>0</v>
      </c>
      <c r="AI713">
        <v>1</v>
      </c>
    </row>
    <row r="714" spans="1:37" x14ac:dyDescent="0.25">
      <c r="A714" t="str">
        <f>"710"</f>
        <v>710</v>
      </c>
      <c r="B714" t="str">
        <f t="shared" si="40"/>
        <v>201</v>
      </c>
      <c r="C714" t="str">
        <f t="shared" si="39"/>
        <v>29</v>
      </c>
      <c r="D714" t="str">
        <f>"14"</f>
        <v>14</v>
      </c>
      <c r="E714" t="str">
        <f>"201-29-14"</f>
        <v>201-29-14</v>
      </c>
      <c r="F714" t="s">
        <v>41</v>
      </c>
      <c r="G714" t="s">
        <v>42</v>
      </c>
      <c r="H714" t="s">
        <v>43</v>
      </c>
      <c r="R714">
        <v>1</v>
      </c>
      <c r="S714">
        <v>1</v>
      </c>
      <c r="T714">
        <v>1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1</v>
      </c>
      <c r="AA714">
        <v>0</v>
      </c>
      <c r="AB714">
        <v>1</v>
      </c>
      <c r="AC714">
        <v>1</v>
      </c>
      <c r="AD714">
        <v>0</v>
      </c>
      <c r="AE714">
        <v>0</v>
      </c>
      <c r="AF714">
        <v>1</v>
      </c>
      <c r="AG714">
        <v>0</v>
      </c>
      <c r="AH714">
        <v>1</v>
      </c>
      <c r="AI714">
        <v>0</v>
      </c>
    </row>
    <row r="715" spans="1:37" x14ac:dyDescent="0.25">
      <c r="A715" t="str">
        <f>"711"</f>
        <v>711</v>
      </c>
      <c r="B715" t="str">
        <f t="shared" si="40"/>
        <v>201</v>
      </c>
      <c r="C715" t="str">
        <f t="shared" si="39"/>
        <v>29</v>
      </c>
      <c r="D715" t="str">
        <f>"13"</f>
        <v>13</v>
      </c>
      <c r="E715" t="str">
        <f>"201-29-13"</f>
        <v>201-29-13</v>
      </c>
      <c r="F715" t="s">
        <v>41</v>
      </c>
      <c r="G715" t="s">
        <v>44</v>
      </c>
      <c r="H715" t="s">
        <v>45</v>
      </c>
      <c r="I715">
        <v>1</v>
      </c>
      <c r="J715">
        <v>1</v>
      </c>
      <c r="K715">
        <v>1</v>
      </c>
      <c r="L715">
        <v>0</v>
      </c>
      <c r="M715">
        <v>1</v>
      </c>
      <c r="N715">
        <v>1</v>
      </c>
      <c r="O715">
        <v>0</v>
      </c>
      <c r="P715">
        <v>0</v>
      </c>
      <c r="Q715">
        <v>0</v>
      </c>
      <c r="AF715">
        <v>1</v>
      </c>
      <c r="AG715">
        <v>0</v>
      </c>
      <c r="AH715">
        <v>1</v>
      </c>
      <c r="AI715">
        <v>0</v>
      </c>
      <c r="AJ715">
        <v>1</v>
      </c>
      <c r="AK715">
        <v>0</v>
      </c>
    </row>
    <row r="716" spans="1:37" x14ac:dyDescent="0.25">
      <c r="A716" t="str">
        <f>"712"</f>
        <v>712</v>
      </c>
      <c r="B716" t="str">
        <f t="shared" si="40"/>
        <v>201</v>
      </c>
      <c r="C716" t="str">
        <f t="shared" si="39"/>
        <v>29</v>
      </c>
      <c r="D716" t="str">
        <f>"9"</f>
        <v>9</v>
      </c>
      <c r="E716" t="str">
        <f>"201-29-9"</f>
        <v>201-29-9</v>
      </c>
      <c r="F716" t="s">
        <v>41</v>
      </c>
      <c r="G716" t="s">
        <v>44</v>
      </c>
      <c r="H716" t="s">
        <v>45</v>
      </c>
      <c r="I716">
        <v>1</v>
      </c>
      <c r="J716">
        <v>1</v>
      </c>
      <c r="K716">
        <v>1</v>
      </c>
      <c r="L716">
        <v>0</v>
      </c>
      <c r="M716">
        <v>0</v>
      </c>
      <c r="N716">
        <v>1</v>
      </c>
      <c r="O716">
        <v>0</v>
      </c>
      <c r="P716">
        <v>1</v>
      </c>
      <c r="Q716">
        <v>0</v>
      </c>
      <c r="AF716">
        <v>0</v>
      </c>
      <c r="AG716">
        <v>1</v>
      </c>
      <c r="AH716">
        <v>0</v>
      </c>
      <c r="AI716">
        <v>1</v>
      </c>
      <c r="AJ716">
        <v>0</v>
      </c>
      <c r="AK716">
        <v>1</v>
      </c>
    </row>
    <row r="717" spans="1:37" x14ac:dyDescent="0.25">
      <c r="A717" t="str">
        <f>"713"</f>
        <v>713</v>
      </c>
      <c r="B717" t="str">
        <f t="shared" si="40"/>
        <v>201</v>
      </c>
      <c r="C717" t="str">
        <f t="shared" si="39"/>
        <v>29</v>
      </c>
      <c r="D717" t="str">
        <f>"6"</f>
        <v>6</v>
      </c>
      <c r="E717" t="str">
        <f>"201-29-6"</f>
        <v>201-29-6</v>
      </c>
      <c r="F717" t="s">
        <v>41</v>
      </c>
      <c r="G717" t="s">
        <v>44</v>
      </c>
      <c r="H717" t="s">
        <v>45</v>
      </c>
      <c r="I717">
        <v>0</v>
      </c>
      <c r="J717">
        <v>0</v>
      </c>
      <c r="K717">
        <v>1</v>
      </c>
      <c r="L717">
        <v>0</v>
      </c>
      <c r="M717">
        <v>1</v>
      </c>
      <c r="N717">
        <v>1</v>
      </c>
      <c r="O717">
        <v>1</v>
      </c>
      <c r="P717">
        <v>1</v>
      </c>
      <c r="Q717">
        <v>0</v>
      </c>
      <c r="AF717">
        <v>0</v>
      </c>
      <c r="AG717">
        <v>1</v>
      </c>
      <c r="AH717">
        <v>1</v>
      </c>
      <c r="AI717">
        <v>0</v>
      </c>
      <c r="AJ717">
        <v>1</v>
      </c>
      <c r="AK717">
        <v>0</v>
      </c>
    </row>
    <row r="718" spans="1:37" x14ac:dyDescent="0.25">
      <c r="A718" t="str">
        <f>"714"</f>
        <v>714</v>
      </c>
      <c r="B718" t="str">
        <f t="shared" si="40"/>
        <v>201</v>
      </c>
      <c r="C718" t="str">
        <f t="shared" si="39"/>
        <v>29</v>
      </c>
      <c r="D718" t="str">
        <f>"1"</f>
        <v>1</v>
      </c>
      <c r="E718" t="str">
        <f>"201-29-1"</f>
        <v>201-29-1</v>
      </c>
      <c r="F718" t="s">
        <v>41</v>
      </c>
      <c r="G718" t="s">
        <v>44</v>
      </c>
      <c r="H718" t="s">
        <v>45</v>
      </c>
      <c r="I718">
        <v>1</v>
      </c>
      <c r="J718">
        <v>0</v>
      </c>
      <c r="K718">
        <v>1</v>
      </c>
      <c r="L718">
        <v>0</v>
      </c>
      <c r="M718">
        <v>1</v>
      </c>
      <c r="N718">
        <v>1</v>
      </c>
      <c r="O718">
        <v>0</v>
      </c>
      <c r="P718">
        <v>1</v>
      </c>
      <c r="Q718">
        <v>0</v>
      </c>
      <c r="AF718">
        <v>1</v>
      </c>
      <c r="AG718">
        <v>0</v>
      </c>
      <c r="AH718">
        <v>1</v>
      </c>
      <c r="AI718">
        <v>0</v>
      </c>
      <c r="AJ718">
        <v>1</v>
      </c>
      <c r="AK718">
        <v>0</v>
      </c>
    </row>
    <row r="719" spans="1:37" x14ac:dyDescent="0.25">
      <c r="A719" t="str">
        <f>"715"</f>
        <v>715</v>
      </c>
      <c r="B719" t="str">
        <f t="shared" si="40"/>
        <v>201</v>
      </c>
      <c r="C719" t="str">
        <f t="shared" si="39"/>
        <v>29</v>
      </c>
      <c r="D719" t="str">
        <f>"18"</f>
        <v>18</v>
      </c>
      <c r="E719" t="str">
        <f>"201-29-18"</f>
        <v>201-29-18</v>
      </c>
      <c r="F719" t="s">
        <v>41</v>
      </c>
      <c r="G719" t="s">
        <v>42</v>
      </c>
      <c r="H719" t="s">
        <v>43</v>
      </c>
      <c r="R719">
        <v>1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1</v>
      </c>
      <c r="Z719">
        <v>1</v>
      </c>
      <c r="AA719">
        <v>1</v>
      </c>
      <c r="AB719">
        <v>0</v>
      </c>
      <c r="AC719">
        <v>1</v>
      </c>
      <c r="AD719">
        <v>1</v>
      </c>
      <c r="AE719">
        <v>0</v>
      </c>
      <c r="AF719">
        <v>0</v>
      </c>
      <c r="AG719">
        <v>1</v>
      </c>
      <c r="AH719">
        <v>0</v>
      </c>
      <c r="AI719">
        <v>1</v>
      </c>
    </row>
    <row r="720" spans="1:37" x14ac:dyDescent="0.25">
      <c r="A720" t="str">
        <f>"716"</f>
        <v>716</v>
      </c>
      <c r="B720" t="str">
        <f t="shared" si="40"/>
        <v>201</v>
      </c>
      <c r="C720" t="str">
        <f t="shared" si="39"/>
        <v>29</v>
      </c>
      <c r="D720" t="str">
        <f>"17"</f>
        <v>17</v>
      </c>
      <c r="E720" t="str">
        <f>"201-29-17"</f>
        <v>201-29-17</v>
      </c>
      <c r="F720" t="s">
        <v>41</v>
      </c>
      <c r="G720" t="s">
        <v>42</v>
      </c>
      <c r="H720" t="s">
        <v>43</v>
      </c>
      <c r="R720">
        <v>0</v>
      </c>
      <c r="S720">
        <v>0</v>
      </c>
      <c r="T720">
        <v>0</v>
      </c>
      <c r="U720">
        <v>0</v>
      </c>
      <c r="V720">
        <v>1</v>
      </c>
      <c r="W720">
        <v>1</v>
      </c>
      <c r="X720">
        <v>1</v>
      </c>
      <c r="Y720">
        <v>0</v>
      </c>
      <c r="Z720">
        <v>0</v>
      </c>
      <c r="AA720">
        <v>1</v>
      </c>
      <c r="AB720">
        <v>0</v>
      </c>
      <c r="AC720">
        <v>1</v>
      </c>
      <c r="AD720">
        <v>0</v>
      </c>
      <c r="AE720">
        <v>1</v>
      </c>
      <c r="AF720">
        <v>0</v>
      </c>
      <c r="AG720">
        <v>1</v>
      </c>
      <c r="AH720">
        <v>1</v>
      </c>
      <c r="AI720">
        <v>0</v>
      </c>
    </row>
    <row r="721" spans="1:37" x14ac:dyDescent="0.25">
      <c r="A721" t="str">
        <f>"717"</f>
        <v>717</v>
      </c>
      <c r="B721" t="str">
        <f t="shared" si="40"/>
        <v>201</v>
      </c>
      <c r="C721" t="str">
        <f t="shared" si="39"/>
        <v>29</v>
      </c>
      <c r="D721" t="str">
        <f>"11"</f>
        <v>11</v>
      </c>
      <c r="E721" t="str">
        <f>"201-29-11"</f>
        <v>201-29-11</v>
      </c>
      <c r="F721" t="s">
        <v>41</v>
      </c>
      <c r="G721" t="s">
        <v>42</v>
      </c>
      <c r="H721" t="s">
        <v>43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1</v>
      </c>
      <c r="AH721">
        <v>0</v>
      </c>
      <c r="AI721">
        <v>0</v>
      </c>
    </row>
    <row r="722" spans="1:37" x14ac:dyDescent="0.25">
      <c r="A722" t="str">
        <f>"718"</f>
        <v>718</v>
      </c>
      <c r="B722" t="str">
        <f t="shared" si="40"/>
        <v>201</v>
      </c>
      <c r="C722" t="str">
        <f t="shared" si="39"/>
        <v>29</v>
      </c>
      <c r="D722" t="str">
        <f>"3"</f>
        <v>3</v>
      </c>
      <c r="E722" t="str">
        <f>"201-29-3"</f>
        <v>201-29-3</v>
      </c>
      <c r="F722" t="s">
        <v>41</v>
      </c>
      <c r="G722" t="s">
        <v>44</v>
      </c>
      <c r="H722" t="s">
        <v>45</v>
      </c>
      <c r="I722">
        <v>1</v>
      </c>
      <c r="J722">
        <v>0</v>
      </c>
      <c r="K722">
        <v>1</v>
      </c>
      <c r="L722">
        <v>0</v>
      </c>
      <c r="M722">
        <v>1</v>
      </c>
      <c r="N722">
        <v>1</v>
      </c>
      <c r="O722">
        <v>0</v>
      </c>
      <c r="P722">
        <v>1</v>
      </c>
      <c r="Q722">
        <v>0</v>
      </c>
      <c r="AF722">
        <v>1</v>
      </c>
      <c r="AG722">
        <v>0</v>
      </c>
      <c r="AH722">
        <v>1</v>
      </c>
      <c r="AI722">
        <v>0</v>
      </c>
      <c r="AJ722">
        <v>1</v>
      </c>
      <c r="AK722">
        <v>0</v>
      </c>
    </row>
    <row r="723" spans="1:37" x14ac:dyDescent="0.25">
      <c r="A723" t="str">
        <f>"719"</f>
        <v>719</v>
      </c>
      <c r="B723" t="str">
        <f t="shared" si="40"/>
        <v>201</v>
      </c>
      <c r="C723" t="str">
        <f t="shared" si="39"/>
        <v>29</v>
      </c>
      <c r="D723" t="str">
        <f>"25"</f>
        <v>25</v>
      </c>
      <c r="E723" t="str">
        <f>"201-29-25"</f>
        <v>201-29-25</v>
      </c>
      <c r="F723" t="s">
        <v>41</v>
      </c>
      <c r="G723" t="s">
        <v>42</v>
      </c>
      <c r="H723" t="s">
        <v>43</v>
      </c>
      <c r="R723">
        <v>0</v>
      </c>
      <c r="S723">
        <v>0</v>
      </c>
      <c r="T723">
        <v>1</v>
      </c>
      <c r="U723">
        <v>0</v>
      </c>
      <c r="V723">
        <v>0</v>
      </c>
      <c r="W723">
        <v>0</v>
      </c>
      <c r="X723">
        <v>0</v>
      </c>
      <c r="Y723">
        <v>1</v>
      </c>
      <c r="Z723">
        <v>1</v>
      </c>
      <c r="AA723">
        <v>1</v>
      </c>
      <c r="AB723">
        <v>1</v>
      </c>
      <c r="AC723">
        <v>0</v>
      </c>
      <c r="AD723">
        <v>1</v>
      </c>
      <c r="AE723">
        <v>0</v>
      </c>
      <c r="AF723">
        <v>0</v>
      </c>
      <c r="AG723">
        <v>1</v>
      </c>
      <c r="AH723">
        <v>1</v>
      </c>
      <c r="AI723">
        <v>0</v>
      </c>
    </row>
    <row r="724" spans="1:37" x14ac:dyDescent="0.25">
      <c r="A724" t="str">
        <f>"720"</f>
        <v>720</v>
      </c>
      <c r="B724" t="str">
        <f t="shared" si="40"/>
        <v>201</v>
      </c>
      <c r="C724" t="str">
        <f t="shared" si="39"/>
        <v>29</v>
      </c>
      <c r="D724" t="str">
        <f>"20"</f>
        <v>20</v>
      </c>
      <c r="E724" t="str">
        <f>"201-29-20"</f>
        <v>201-29-20</v>
      </c>
      <c r="F724" t="s">
        <v>41</v>
      </c>
      <c r="G724" t="s">
        <v>42</v>
      </c>
      <c r="H724" t="s">
        <v>43</v>
      </c>
      <c r="R724">
        <v>1</v>
      </c>
      <c r="S724">
        <v>0</v>
      </c>
      <c r="T724">
        <v>0</v>
      </c>
      <c r="U724">
        <v>0</v>
      </c>
      <c r="V724">
        <v>0</v>
      </c>
      <c r="W724">
        <v>1</v>
      </c>
      <c r="X724">
        <v>0</v>
      </c>
      <c r="Y724">
        <v>1</v>
      </c>
      <c r="Z724">
        <v>1</v>
      </c>
      <c r="AA724">
        <v>0</v>
      </c>
      <c r="AB724">
        <v>1</v>
      </c>
      <c r="AC724">
        <v>0</v>
      </c>
      <c r="AD724">
        <v>0</v>
      </c>
      <c r="AE724">
        <v>0</v>
      </c>
      <c r="AF724">
        <v>0</v>
      </c>
      <c r="AG724">
        <v>1</v>
      </c>
      <c r="AH724">
        <v>1</v>
      </c>
      <c r="AI724">
        <v>0</v>
      </c>
    </row>
    <row r="725" spans="1:37" x14ac:dyDescent="0.25">
      <c r="A725" t="str">
        <f>"721"</f>
        <v>721</v>
      </c>
      <c r="B725" t="str">
        <f t="shared" si="40"/>
        <v>201</v>
      </c>
      <c r="C725" t="str">
        <f t="shared" si="39"/>
        <v>29</v>
      </c>
      <c r="D725" t="str">
        <f>"19"</f>
        <v>19</v>
      </c>
      <c r="E725" t="str">
        <f>"201-29-19"</f>
        <v>201-29-19</v>
      </c>
      <c r="F725" t="s">
        <v>41</v>
      </c>
      <c r="G725" t="s">
        <v>42</v>
      </c>
      <c r="H725" t="s">
        <v>43</v>
      </c>
      <c r="R725">
        <v>1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1</v>
      </c>
      <c r="Z725">
        <v>1</v>
      </c>
      <c r="AA725">
        <v>1</v>
      </c>
      <c r="AB725">
        <v>1</v>
      </c>
      <c r="AC725">
        <v>0</v>
      </c>
      <c r="AD725">
        <v>1</v>
      </c>
      <c r="AE725">
        <v>0</v>
      </c>
      <c r="AF725">
        <v>0</v>
      </c>
      <c r="AG725">
        <v>1</v>
      </c>
      <c r="AH725">
        <v>0</v>
      </c>
      <c r="AI725">
        <v>1</v>
      </c>
    </row>
    <row r="726" spans="1:37" x14ac:dyDescent="0.25">
      <c r="A726" t="str">
        <f>"722"</f>
        <v>722</v>
      </c>
      <c r="B726" t="str">
        <f t="shared" si="40"/>
        <v>201</v>
      </c>
      <c r="C726" t="str">
        <f t="shared" si="39"/>
        <v>29</v>
      </c>
      <c r="D726" t="str">
        <f>"12"</f>
        <v>12</v>
      </c>
      <c r="E726" t="str">
        <f>"201-29-12"</f>
        <v>201-29-12</v>
      </c>
      <c r="F726" t="s">
        <v>41</v>
      </c>
      <c r="G726" t="s">
        <v>42</v>
      </c>
      <c r="H726" t="s">
        <v>43</v>
      </c>
      <c r="R726">
        <v>0</v>
      </c>
      <c r="S726">
        <v>1</v>
      </c>
      <c r="T726">
        <v>0</v>
      </c>
      <c r="U726">
        <v>0</v>
      </c>
      <c r="V726">
        <v>1</v>
      </c>
      <c r="W726">
        <v>0</v>
      </c>
      <c r="X726">
        <v>1</v>
      </c>
      <c r="Y726">
        <v>0</v>
      </c>
      <c r="Z726">
        <v>1</v>
      </c>
      <c r="AA726">
        <v>0</v>
      </c>
      <c r="AB726">
        <v>0</v>
      </c>
      <c r="AC726">
        <v>1</v>
      </c>
      <c r="AD726">
        <v>0</v>
      </c>
      <c r="AE726">
        <v>1</v>
      </c>
      <c r="AF726">
        <v>0</v>
      </c>
      <c r="AG726">
        <v>1</v>
      </c>
      <c r="AH726">
        <v>0</v>
      </c>
      <c r="AI726">
        <v>1</v>
      </c>
    </row>
    <row r="727" spans="1:37" x14ac:dyDescent="0.25">
      <c r="A727" t="str">
        <f>"723"</f>
        <v>723</v>
      </c>
      <c r="B727" t="str">
        <f t="shared" si="40"/>
        <v>201</v>
      </c>
      <c r="C727" t="str">
        <f t="shared" si="39"/>
        <v>29</v>
      </c>
      <c r="D727" t="str">
        <f>"8"</f>
        <v>8</v>
      </c>
      <c r="E727" t="str">
        <f>"201-29-8"</f>
        <v>201-29-8</v>
      </c>
      <c r="F727" t="s">
        <v>41</v>
      </c>
      <c r="G727" t="s">
        <v>44</v>
      </c>
      <c r="H727" t="s">
        <v>45</v>
      </c>
      <c r="I727">
        <v>0</v>
      </c>
      <c r="J727">
        <v>0</v>
      </c>
      <c r="K727">
        <v>1</v>
      </c>
      <c r="L727">
        <v>0</v>
      </c>
      <c r="M727">
        <v>1</v>
      </c>
      <c r="N727">
        <v>1</v>
      </c>
      <c r="O727">
        <v>1</v>
      </c>
      <c r="P727">
        <v>0</v>
      </c>
      <c r="Q727">
        <v>1</v>
      </c>
      <c r="AF727">
        <v>1</v>
      </c>
      <c r="AG727">
        <v>0</v>
      </c>
      <c r="AH727">
        <v>1</v>
      </c>
      <c r="AI727">
        <v>0</v>
      </c>
      <c r="AJ727">
        <v>1</v>
      </c>
      <c r="AK727">
        <v>0</v>
      </c>
    </row>
    <row r="728" spans="1:37" x14ac:dyDescent="0.25">
      <c r="A728" t="str">
        <f>"724"</f>
        <v>724</v>
      </c>
      <c r="B728" t="str">
        <f t="shared" si="40"/>
        <v>201</v>
      </c>
      <c r="C728" t="str">
        <f t="shared" si="39"/>
        <v>29</v>
      </c>
      <c r="D728" t="str">
        <f>"4"</f>
        <v>4</v>
      </c>
      <c r="E728" t="str">
        <f>"201-29-4"</f>
        <v>201-29-4</v>
      </c>
      <c r="F728" t="s">
        <v>41</v>
      </c>
      <c r="G728" t="s">
        <v>44</v>
      </c>
      <c r="H728" t="s">
        <v>45</v>
      </c>
      <c r="I728">
        <v>0</v>
      </c>
      <c r="J728">
        <v>1</v>
      </c>
      <c r="K728">
        <v>0</v>
      </c>
      <c r="L728">
        <v>0</v>
      </c>
      <c r="M728">
        <v>1</v>
      </c>
      <c r="N728">
        <v>1</v>
      </c>
      <c r="O728">
        <v>1</v>
      </c>
      <c r="P728">
        <v>1</v>
      </c>
      <c r="Q728">
        <v>0</v>
      </c>
      <c r="AF728">
        <v>0</v>
      </c>
      <c r="AG728">
        <v>1</v>
      </c>
      <c r="AH728">
        <v>1</v>
      </c>
      <c r="AI728">
        <v>0</v>
      </c>
      <c r="AJ728">
        <v>0</v>
      </c>
      <c r="AK728">
        <v>1</v>
      </c>
    </row>
    <row r="729" spans="1:37" x14ac:dyDescent="0.25">
      <c r="A729" t="str">
        <f>"725"</f>
        <v>725</v>
      </c>
      <c r="B729" t="str">
        <f t="shared" si="40"/>
        <v>201</v>
      </c>
      <c r="C729" t="str">
        <f t="shared" si="39"/>
        <v>29</v>
      </c>
      <c r="D729" t="str">
        <f>"7"</f>
        <v>7</v>
      </c>
      <c r="E729" t="str">
        <f>"201-29-7"</f>
        <v>201-29-7</v>
      </c>
      <c r="F729" t="s">
        <v>41</v>
      </c>
      <c r="G729" t="s">
        <v>44</v>
      </c>
      <c r="H729" t="s">
        <v>45</v>
      </c>
      <c r="I729">
        <v>0</v>
      </c>
      <c r="J729">
        <v>0</v>
      </c>
      <c r="K729">
        <v>0</v>
      </c>
      <c r="L729">
        <v>0</v>
      </c>
      <c r="M729">
        <v>1</v>
      </c>
      <c r="N729">
        <v>1</v>
      </c>
      <c r="O729">
        <v>1</v>
      </c>
      <c r="P729">
        <v>1</v>
      </c>
      <c r="Q729">
        <v>1</v>
      </c>
      <c r="AF729">
        <v>1</v>
      </c>
      <c r="AG729">
        <v>0</v>
      </c>
      <c r="AH729">
        <v>1</v>
      </c>
      <c r="AI729">
        <v>0</v>
      </c>
      <c r="AJ729">
        <v>1</v>
      </c>
      <c r="AK729">
        <v>0</v>
      </c>
    </row>
    <row r="730" spans="1:37" x14ac:dyDescent="0.25">
      <c r="A730" t="str">
        <f>"726"</f>
        <v>726</v>
      </c>
      <c r="B730" t="str">
        <f t="shared" si="40"/>
        <v>201</v>
      </c>
      <c r="C730" t="str">
        <f t="shared" ref="C730:C754" si="41">"30"</f>
        <v>30</v>
      </c>
      <c r="D730" t="str">
        <f>"22"</f>
        <v>22</v>
      </c>
      <c r="E730" t="str">
        <f>"201-30-22"</f>
        <v>201-30-22</v>
      </c>
      <c r="F730" t="s">
        <v>41</v>
      </c>
      <c r="G730" t="s">
        <v>44</v>
      </c>
      <c r="H730" t="s">
        <v>45</v>
      </c>
      <c r="I730">
        <v>0</v>
      </c>
      <c r="J730">
        <v>1</v>
      </c>
      <c r="K730">
        <v>1</v>
      </c>
      <c r="L730">
        <v>1</v>
      </c>
      <c r="M730">
        <v>1</v>
      </c>
      <c r="N730">
        <v>1</v>
      </c>
      <c r="O730">
        <v>0</v>
      </c>
      <c r="P730">
        <v>0</v>
      </c>
      <c r="Q730">
        <v>0</v>
      </c>
      <c r="AF730">
        <v>0</v>
      </c>
      <c r="AG730">
        <v>1</v>
      </c>
      <c r="AH730">
        <v>1</v>
      </c>
      <c r="AI730">
        <v>0</v>
      </c>
      <c r="AJ730">
        <v>1</v>
      </c>
      <c r="AK730">
        <v>0</v>
      </c>
    </row>
    <row r="731" spans="1:37" x14ac:dyDescent="0.25">
      <c r="A731" t="str">
        <f>"727"</f>
        <v>727</v>
      </c>
      <c r="B731" t="str">
        <f t="shared" si="40"/>
        <v>201</v>
      </c>
      <c r="C731" t="str">
        <f t="shared" si="41"/>
        <v>30</v>
      </c>
      <c r="D731" t="str">
        <f>"21"</f>
        <v>21</v>
      </c>
      <c r="E731" t="str">
        <f>"201-30-21"</f>
        <v>201-30-21</v>
      </c>
      <c r="F731" t="s">
        <v>41</v>
      </c>
      <c r="G731" t="s">
        <v>44</v>
      </c>
      <c r="H731" t="s">
        <v>45</v>
      </c>
      <c r="I731">
        <v>0</v>
      </c>
      <c r="J731">
        <v>1</v>
      </c>
      <c r="K731">
        <v>0</v>
      </c>
      <c r="L731">
        <v>1</v>
      </c>
      <c r="M731">
        <v>1</v>
      </c>
      <c r="N731">
        <v>0</v>
      </c>
      <c r="O731">
        <v>0</v>
      </c>
      <c r="P731">
        <v>1</v>
      </c>
      <c r="Q731">
        <v>1</v>
      </c>
      <c r="AF731">
        <v>0</v>
      </c>
      <c r="AG731">
        <v>1</v>
      </c>
      <c r="AH731">
        <v>1</v>
      </c>
      <c r="AI731">
        <v>0</v>
      </c>
      <c r="AJ731">
        <v>1</v>
      </c>
      <c r="AK731">
        <v>0</v>
      </c>
    </row>
    <row r="732" spans="1:37" x14ac:dyDescent="0.25">
      <c r="A732" t="str">
        <f>"728"</f>
        <v>728</v>
      </c>
      <c r="B732" t="str">
        <f t="shared" si="40"/>
        <v>201</v>
      </c>
      <c r="C732" t="str">
        <f t="shared" si="41"/>
        <v>30</v>
      </c>
      <c r="D732" t="str">
        <f>"14"</f>
        <v>14</v>
      </c>
      <c r="E732" t="str">
        <f>"201-30-14"</f>
        <v>201-30-14</v>
      </c>
      <c r="F732" t="s">
        <v>41</v>
      </c>
      <c r="G732" t="s">
        <v>44</v>
      </c>
      <c r="H732" t="s">
        <v>45</v>
      </c>
      <c r="I732">
        <v>1</v>
      </c>
      <c r="J732">
        <v>0</v>
      </c>
      <c r="K732">
        <v>0</v>
      </c>
      <c r="L732">
        <v>1</v>
      </c>
      <c r="M732">
        <v>1</v>
      </c>
      <c r="N732">
        <v>1</v>
      </c>
      <c r="O732">
        <v>0</v>
      </c>
      <c r="P732">
        <v>0</v>
      </c>
      <c r="Q732">
        <v>1</v>
      </c>
      <c r="AF732">
        <v>0</v>
      </c>
      <c r="AG732">
        <v>1</v>
      </c>
      <c r="AH732">
        <v>0</v>
      </c>
      <c r="AI732">
        <v>1</v>
      </c>
      <c r="AJ732">
        <v>1</v>
      </c>
      <c r="AK732">
        <v>0</v>
      </c>
    </row>
    <row r="733" spans="1:37" x14ac:dyDescent="0.25">
      <c r="A733" t="str">
        <f>"729"</f>
        <v>729</v>
      </c>
      <c r="B733" t="str">
        <f t="shared" si="40"/>
        <v>201</v>
      </c>
      <c r="C733" t="str">
        <f t="shared" si="41"/>
        <v>30</v>
      </c>
      <c r="D733" t="str">
        <f>"13"</f>
        <v>13</v>
      </c>
      <c r="E733" t="str">
        <f>"201-30-13"</f>
        <v>201-30-13</v>
      </c>
      <c r="F733" t="s">
        <v>41</v>
      </c>
      <c r="G733" t="s">
        <v>44</v>
      </c>
      <c r="H733" t="s">
        <v>45</v>
      </c>
      <c r="I733">
        <v>0</v>
      </c>
      <c r="J733">
        <v>1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AF733">
        <v>0</v>
      </c>
      <c r="AG733">
        <v>1</v>
      </c>
      <c r="AH733">
        <v>0</v>
      </c>
      <c r="AI733">
        <v>1</v>
      </c>
      <c r="AJ733">
        <v>0</v>
      </c>
      <c r="AK733">
        <v>1</v>
      </c>
    </row>
    <row r="734" spans="1:37" x14ac:dyDescent="0.25">
      <c r="A734" t="str">
        <f>"730"</f>
        <v>730</v>
      </c>
      <c r="B734" t="str">
        <f t="shared" si="40"/>
        <v>201</v>
      </c>
      <c r="C734" t="str">
        <f t="shared" si="41"/>
        <v>30</v>
      </c>
      <c r="D734" t="str">
        <f>"9"</f>
        <v>9</v>
      </c>
      <c r="E734" t="str">
        <f>"201-30-9"</f>
        <v>201-30-9</v>
      </c>
      <c r="F734" t="s">
        <v>41</v>
      </c>
      <c r="G734" t="s">
        <v>42</v>
      </c>
      <c r="H734" t="s">
        <v>43</v>
      </c>
      <c r="R734">
        <v>1</v>
      </c>
      <c r="S734">
        <v>0</v>
      </c>
      <c r="T734">
        <v>1</v>
      </c>
      <c r="U734">
        <v>0</v>
      </c>
      <c r="V734">
        <v>0</v>
      </c>
      <c r="W734">
        <v>1</v>
      </c>
      <c r="X734">
        <v>0</v>
      </c>
      <c r="Y734">
        <v>0</v>
      </c>
      <c r="Z734">
        <v>0</v>
      </c>
      <c r="AA734">
        <v>1</v>
      </c>
      <c r="AB734">
        <v>1</v>
      </c>
      <c r="AC734">
        <v>0</v>
      </c>
      <c r="AD734">
        <v>1</v>
      </c>
      <c r="AE734">
        <v>0</v>
      </c>
      <c r="AF734">
        <v>1</v>
      </c>
      <c r="AG734">
        <v>0</v>
      </c>
      <c r="AH734">
        <v>1</v>
      </c>
      <c r="AI734">
        <v>0</v>
      </c>
    </row>
    <row r="735" spans="1:37" x14ac:dyDescent="0.25">
      <c r="A735" t="str">
        <f>"731"</f>
        <v>731</v>
      </c>
      <c r="B735" t="str">
        <f t="shared" si="40"/>
        <v>201</v>
      </c>
      <c r="C735" t="str">
        <f t="shared" si="41"/>
        <v>30</v>
      </c>
      <c r="D735" t="str">
        <f>"5"</f>
        <v>5</v>
      </c>
      <c r="E735" t="str">
        <f>"201-30-5"</f>
        <v>201-30-5</v>
      </c>
      <c r="F735" t="s">
        <v>41</v>
      </c>
      <c r="G735" t="s">
        <v>44</v>
      </c>
      <c r="H735" t="s">
        <v>45</v>
      </c>
      <c r="I735">
        <v>0</v>
      </c>
      <c r="J735">
        <v>0</v>
      </c>
      <c r="K735">
        <v>1</v>
      </c>
      <c r="L735">
        <v>1</v>
      </c>
      <c r="M735">
        <v>1</v>
      </c>
      <c r="N735">
        <v>1</v>
      </c>
      <c r="O735">
        <v>1</v>
      </c>
      <c r="P735">
        <v>0</v>
      </c>
      <c r="Q735">
        <v>0</v>
      </c>
      <c r="AF735">
        <v>0</v>
      </c>
      <c r="AG735">
        <v>1</v>
      </c>
      <c r="AH735">
        <v>1</v>
      </c>
      <c r="AI735">
        <v>0</v>
      </c>
      <c r="AJ735">
        <v>1</v>
      </c>
      <c r="AK735">
        <v>0</v>
      </c>
    </row>
    <row r="736" spans="1:37" x14ac:dyDescent="0.25">
      <c r="A736" t="str">
        <f>"732"</f>
        <v>732</v>
      </c>
      <c r="B736" t="str">
        <f t="shared" si="40"/>
        <v>201</v>
      </c>
      <c r="C736" t="str">
        <f t="shared" si="41"/>
        <v>30</v>
      </c>
      <c r="D736" t="str">
        <f>"1"</f>
        <v>1</v>
      </c>
      <c r="E736" t="str">
        <f>"201-30-1"</f>
        <v>201-30-1</v>
      </c>
      <c r="F736" t="s">
        <v>41</v>
      </c>
      <c r="G736" t="s">
        <v>44</v>
      </c>
      <c r="H736" t="s">
        <v>45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1</v>
      </c>
      <c r="Q736">
        <v>0</v>
      </c>
      <c r="AF736">
        <v>1</v>
      </c>
      <c r="AG736">
        <v>0</v>
      </c>
      <c r="AH736">
        <v>1</v>
      </c>
      <c r="AI736">
        <v>0</v>
      </c>
      <c r="AJ736">
        <v>1</v>
      </c>
      <c r="AK736">
        <v>0</v>
      </c>
    </row>
    <row r="737" spans="1:37" x14ac:dyDescent="0.25">
      <c r="A737" t="str">
        <f>"733"</f>
        <v>733</v>
      </c>
      <c r="B737" t="str">
        <f t="shared" si="40"/>
        <v>201</v>
      </c>
      <c r="C737" t="str">
        <f t="shared" si="41"/>
        <v>30</v>
      </c>
      <c r="D737" t="str">
        <f>"24"</f>
        <v>24</v>
      </c>
      <c r="E737" t="str">
        <f>"201-30-24"</f>
        <v>201-30-24</v>
      </c>
      <c r="F737" t="s">
        <v>41</v>
      </c>
      <c r="G737" t="s">
        <v>44</v>
      </c>
      <c r="H737" t="s">
        <v>45</v>
      </c>
      <c r="I737">
        <v>1</v>
      </c>
      <c r="J737">
        <v>0</v>
      </c>
      <c r="K737">
        <v>1</v>
      </c>
      <c r="L737">
        <v>1</v>
      </c>
      <c r="M737">
        <v>1</v>
      </c>
      <c r="N737">
        <v>1</v>
      </c>
      <c r="O737">
        <v>0</v>
      </c>
      <c r="P737">
        <v>0</v>
      </c>
      <c r="Q737">
        <v>0</v>
      </c>
      <c r="AF737">
        <v>0</v>
      </c>
      <c r="AG737">
        <v>1</v>
      </c>
      <c r="AH737">
        <v>0</v>
      </c>
      <c r="AI737">
        <v>1</v>
      </c>
      <c r="AJ737">
        <v>1</v>
      </c>
      <c r="AK737">
        <v>0</v>
      </c>
    </row>
    <row r="738" spans="1:37" x14ac:dyDescent="0.25">
      <c r="A738" t="str">
        <f>"734"</f>
        <v>734</v>
      </c>
      <c r="B738" t="str">
        <f t="shared" si="40"/>
        <v>201</v>
      </c>
      <c r="C738" t="str">
        <f t="shared" si="41"/>
        <v>30</v>
      </c>
      <c r="D738" t="str">
        <f>"23"</f>
        <v>23</v>
      </c>
      <c r="E738" t="str">
        <f>"201-30-23"</f>
        <v>201-30-23</v>
      </c>
      <c r="F738" t="s">
        <v>41</v>
      </c>
      <c r="G738" t="s">
        <v>44</v>
      </c>
      <c r="H738" t="s">
        <v>45</v>
      </c>
      <c r="I738">
        <v>1</v>
      </c>
      <c r="J738">
        <v>0</v>
      </c>
      <c r="K738">
        <v>1</v>
      </c>
      <c r="L738">
        <v>1</v>
      </c>
      <c r="M738">
        <v>1</v>
      </c>
      <c r="N738">
        <v>1</v>
      </c>
      <c r="O738">
        <v>0</v>
      </c>
      <c r="P738">
        <v>0</v>
      </c>
      <c r="Q738">
        <v>0</v>
      </c>
      <c r="AF738">
        <v>0</v>
      </c>
      <c r="AG738">
        <v>1</v>
      </c>
      <c r="AH738">
        <v>0</v>
      </c>
      <c r="AI738">
        <v>1</v>
      </c>
      <c r="AJ738">
        <v>1</v>
      </c>
      <c r="AK738">
        <v>0</v>
      </c>
    </row>
    <row r="739" spans="1:37" x14ac:dyDescent="0.25">
      <c r="A739" t="str">
        <f>"735"</f>
        <v>735</v>
      </c>
      <c r="B739" t="str">
        <f t="shared" si="40"/>
        <v>201</v>
      </c>
      <c r="C739" t="str">
        <f t="shared" si="41"/>
        <v>30</v>
      </c>
      <c r="D739" t="str">
        <f>"16"</f>
        <v>16</v>
      </c>
      <c r="E739" t="str">
        <f>"201-30-16"</f>
        <v>201-30-16</v>
      </c>
      <c r="F739" t="s">
        <v>41</v>
      </c>
      <c r="G739" t="s">
        <v>44</v>
      </c>
      <c r="H739" t="s">
        <v>45</v>
      </c>
      <c r="I739">
        <v>0</v>
      </c>
      <c r="J739">
        <v>1</v>
      </c>
      <c r="K739">
        <v>1</v>
      </c>
      <c r="L739">
        <v>0</v>
      </c>
      <c r="M739">
        <v>1</v>
      </c>
      <c r="N739">
        <v>0</v>
      </c>
      <c r="O739">
        <v>1</v>
      </c>
      <c r="P739">
        <v>0</v>
      </c>
      <c r="Q739">
        <v>1</v>
      </c>
      <c r="AF739">
        <v>0</v>
      </c>
      <c r="AG739">
        <v>1</v>
      </c>
      <c r="AH739">
        <v>0</v>
      </c>
      <c r="AI739">
        <v>1</v>
      </c>
      <c r="AJ739">
        <v>1</v>
      </c>
      <c r="AK739">
        <v>0</v>
      </c>
    </row>
    <row r="740" spans="1:37" x14ac:dyDescent="0.25">
      <c r="A740" t="str">
        <f>"736"</f>
        <v>736</v>
      </c>
      <c r="B740" t="str">
        <f t="shared" si="40"/>
        <v>201</v>
      </c>
      <c r="C740" t="str">
        <f t="shared" si="41"/>
        <v>30</v>
      </c>
      <c r="D740" t="str">
        <f>"15"</f>
        <v>15</v>
      </c>
      <c r="E740" t="str">
        <f>"201-30-15"</f>
        <v>201-30-15</v>
      </c>
      <c r="F740" t="s">
        <v>41</v>
      </c>
      <c r="G740" t="s">
        <v>44</v>
      </c>
      <c r="H740" t="s">
        <v>45</v>
      </c>
      <c r="I740">
        <v>1</v>
      </c>
      <c r="J740">
        <v>0</v>
      </c>
      <c r="K740">
        <v>0</v>
      </c>
      <c r="L740">
        <v>1</v>
      </c>
      <c r="M740">
        <v>1</v>
      </c>
      <c r="N740">
        <v>1</v>
      </c>
      <c r="O740">
        <v>0</v>
      </c>
      <c r="P740">
        <v>0</v>
      </c>
      <c r="Q740">
        <v>1</v>
      </c>
      <c r="AF740">
        <v>0</v>
      </c>
      <c r="AG740">
        <v>1</v>
      </c>
      <c r="AH740">
        <v>0</v>
      </c>
      <c r="AI740">
        <v>1</v>
      </c>
      <c r="AJ740">
        <v>1</v>
      </c>
      <c r="AK740">
        <v>0</v>
      </c>
    </row>
    <row r="741" spans="1:37" x14ac:dyDescent="0.25">
      <c r="A741" t="str">
        <f>"737"</f>
        <v>737</v>
      </c>
      <c r="B741" t="str">
        <f t="shared" si="40"/>
        <v>201</v>
      </c>
      <c r="C741" t="str">
        <f t="shared" si="41"/>
        <v>30</v>
      </c>
      <c r="D741" t="str">
        <f>"10"</f>
        <v>10</v>
      </c>
      <c r="E741" t="str">
        <f>"201-30-10"</f>
        <v>201-30-10</v>
      </c>
      <c r="F741" t="s">
        <v>41</v>
      </c>
      <c r="G741" t="s">
        <v>44</v>
      </c>
      <c r="H741" t="s">
        <v>45</v>
      </c>
      <c r="I741">
        <v>1</v>
      </c>
      <c r="J741">
        <v>1</v>
      </c>
      <c r="K741">
        <v>1</v>
      </c>
      <c r="L741">
        <v>0</v>
      </c>
      <c r="M741">
        <v>1</v>
      </c>
      <c r="N741">
        <v>0</v>
      </c>
      <c r="O741">
        <v>1</v>
      </c>
      <c r="P741">
        <v>0</v>
      </c>
      <c r="Q741">
        <v>0</v>
      </c>
      <c r="AF741">
        <v>1</v>
      </c>
      <c r="AG741">
        <v>0</v>
      </c>
      <c r="AH741">
        <v>1</v>
      </c>
      <c r="AI741">
        <v>0</v>
      </c>
      <c r="AJ741">
        <v>1</v>
      </c>
      <c r="AK741">
        <v>0</v>
      </c>
    </row>
    <row r="742" spans="1:37" x14ac:dyDescent="0.25">
      <c r="A742" t="str">
        <f>"738"</f>
        <v>738</v>
      </c>
      <c r="B742" t="str">
        <f t="shared" si="40"/>
        <v>201</v>
      </c>
      <c r="C742" t="str">
        <f t="shared" si="41"/>
        <v>30</v>
      </c>
      <c r="D742" t="str">
        <f>"6"</f>
        <v>6</v>
      </c>
      <c r="E742" t="str">
        <f>"201-30-6"</f>
        <v>201-30-6</v>
      </c>
      <c r="F742" t="s">
        <v>41</v>
      </c>
      <c r="G742" t="s">
        <v>42</v>
      </c>
      <c r="H742" t="s">
        <v>43</v>
      </c>
      <c r="R742">
        <v>0</v>
      </c>
      <c r="S742">
        <v>0</v>
      </c>
      <c r="T742">
        <v>0</v>
      </c>
      <c r="U742">
        <v>1</v>
      </c>
      <c r="V742">
        <v>0</v>
      </c>
      <c r="W742">
        <v>1</v>
      </c>
      <c r="X742">
        <v>0</v>
      </c>
      <c r="Y742">
        <v>1</v>
      </c>
      <c r="Z742">
        <v>1</v>
      </c>
      <c r="AA742">
        <v>0</v>
      </c>
      <c r="AB742">
        <v>1</v>
      </c>
      <c r="AC742">
        <v>0</v>
      </c>
      <c r="AD742">
        <v>0</v>
      </c>
      <c r="AE742">
        <v>1</v>
      </c>
      <c r="AF742">
        <v>0</v>
      </c>
      <c r="AG742">
        <v>1</v>
      </c>
      <c r="AH742">
        <v>0</v>
      </c>
      <c r="AI742">
        <v>1</v>
      </c>
    </row>
    <row r="743" spans="1:37" x14ac:dyDescent="0.25">
      <c r="A743" t="str">
        <f>"739"</f>
        <v>739</v>
      </c>
      <c r="B743" t="str">
        <f t="shared" si="40"/>
        <v>201</v>
      </c>
      <c r="C743" t="str">
        <f t="shared" si="41"/>
        <v>30</v>
      </c>
      <c r="D743" t="str">
        <f>"2"</f>
        <v>2</v>
      </c>
      <c r="E743" t="str">
        <f>"201-30-2"</f>
        <v>201-30-2</v>
      </c>
      <c r="F743" t="s">
        <v>41</v>
      </c>
      <c r="G743" t="s">
        <v>44</v>
      </c>
      <c r="H743" t="s">
        <v>45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1</v>
      </c>
      <c r="Q743">
        <v>0</v>
      </c>
      <c r="AF743">
        <v>1</v>
      </c>
      <c r="AG743">
        <v>0</v>
      </c>
      <c r="AH743">
        <v>1</v>
      </c>
      <c r="AI743">
        <v>0</v>
      </c>
      <c r="AJ743">
        <v>1</v>
      </c>
      <c r="AK743">
        <v>0</v>
      </c>
    </row>
    <row r="744" spans="1:37" x14ac:dyDescent="0.25">
      <c r="A744" t="str">
        <f>"740"</f>
        <v>740</v>
      </c>
      <c r="B744" t="str">
        <f t="shared" si="40"/>
        <v>201</v>
      </c>
      <c r="C744" t="str">
        <f t="shared" si="41"/>
        <v>30</v>
      </c>
      <c r="D744" t="str">
        <f>"18"</f>
        <v>18</v>
      </c>
      <c r="E744" t="str">
        <f>"201-30-18"</f>
        <v>201-30-18</v>
      </c>
      <c r="F744" t="s">
        <v>41</v>
      </c>
      <c r="G744" t="s">
        <v>44</v>
      </c>
      <c r="H744" t="s">
        <v>45</v>
      </c>
      <c r="I744">
        <v>1</v>
      </c>
      <c r="J744">
        <v>1</v>
      </c>
      <c r="K744">
        <v>1</v>
      </c>
      <c r="L744">
        <v>0</v>
      </c>
      <c r="M744">
        <v>0</v>
      </c>
      <c r="N744">
        <v>1</v>
      </c>
      <c r="O744">
        <v>1</v>
      </c>
      <c r="P744">
        <v>0</v>
      </c>
      <c r="Q744">
        <v>0</v>
      </c>
      <c r="AF744">
        <v>1</v>
      </c>
      <c r="AG744">
        <v>0</v>
      </c>
      <c r="AH744">
        <v>0</v>
      </c>
      <c r="AI744">
        <v>1</v>
      </c>
      <c r="AJ744">
        <v>1</v>
      </c>
      <c r="AK744">
        <v>0</v>
      </c>
    </row>
    <row r="745" spans="1:37" x14ac:dyDescent="0.25">
      <c r="A745" t="str">
        <f>"741"</f>
        <v>741</v>
      </c>
      <c r="B745" t="str">
        <f t="shared" si="40"/>
        <v>201</v>
      </c>
      <c r="C745" t="str">
        <f t="shared" si="41"/>
        <v>30</v>
      </c>
      <c r="D745" t="str">
        <f>"17"</f>
        <v>17</v>
      </c>
      <c r="E745" t="str">
        <f>"201-30-17"</f>
        <v>201-30-17</v>
      </c>
      <c r="F745" t="s">
        <v>41</v>
      </c>
      <c r="G745" t="s">
        <v>44</v>
      </c>
      <c r="H745" t="s">
        <v>45</v>
      </c>
      <c r="I745">
        <v>0</v>
      </c>
      <c r="J745">
        <v>1</v>
      </c>
      <c r="K745">
        <v>0</v>
      </c>
      <c r="L745">
        <v>0</v>
      </c>
      <c r="M745">
        <v>1</v>
      </c>
      <c r="N745">
        <v>1</v>
      </c>
      <c r="O745">
        <v>1</v>
      </c>
      <c r="P745">
        <v>0</v>
      </c>
      <c r="Q745">
        <v>1</v>
      </c>
      <c r="AF745">
        <v>0</v>
      </c>
      <c r="AG745">
        <v>1</v>
      </c>
      <c r="AH745">
        <v>1</v>
      </c>
      <c r="AI745">
        <v>0</v>
      </c>
      <c r="AJ745">
        <v>1</v>
      </c>
      <c r="AK745">
        <v>0</v>
      </c>
    </row>
    <row r="746" spans="1:37" x14ac:dyDescent="0.25">
      <c r="A746" t="str">
        <f>"742"</f>
        <v>742</v>
      </c>
      <c r="B746" t="str">
        <f t="shared" si="40"/>
        <v>201</v>
      </c>
      <c r="C746" t="str">
        <f t="shared" si="41"/>
        <v>30</v>
      </c>
      <c r="D746" t="str">
        <f>"11"</f>
        <v>11</v>
      </c>
      <c r="E746" t="str">
        <f>"201-30-11"</f>
        <v>201-30-11</v>
      </c>
      <c r="F746" t="s">
        <v>41</v>
      </c>
      <c r="G746" t="s">
        <v>44</v>
      </c>
      <c r="H746" t="s">
        <v>45</v>
      </c>
      <c r="I746">
        <v>1</v>
      </c>
      <c r="J746">
        <v>1</v>
      </c>
      <c r="K746">
        <v>1</v>
      </c>
      <c r="L746">
        <v>0</v>
      </c>
      <c r="M746">
        <v>1</v>
      </c>
      <c r="N746">
        <v>0</v>
      </c>
      <c r="O746">
        <v>1</v>
      </c>
      <c r="P746">
        <v>0</v>
      </c>
      <c r="Q746">
        <v>0</v>
      </c>
      <c r="AF746">
        <v>1</v>
      </c>
      <c r="AG746">
        <v>0</v>
      </c>
      <c r="AH746">
        <v>1</v>
      </c>
      <c r="AI746">
        <v>0</v>
      </c>
      <c r="AJ746">
        <v>1</v>
      </c>
      <c r="AK746">
        <v>0</v>
      </c>
    </row>
    <row r="747" spans="1:37" x14ac:dyDescent="0.25">
      <c r="A747" t="str">
        <f>"743"</f>
        <v>743</v>
      </c>
      <c r="B747" t="str">
        <f t="shared" si="40"/>
        <v>201</v>
      </c>
      <c r="C747" t="str">
        <f t="shared" si="41"/>
        <v>30</v>
      </c>
      <c r="D747" t="str">
        <f>"7"</f>
        <v>7</v>
      </c>
      <c r="E747" t="str">
        <f>"201-30-7"</f>
        <v>201-30-7</v>
      </c>
      <c r="F747" t="s">
        <v>41</v>
      </c>
      <c r="G747" t="s">
        <v>44</v>
      </c>
      <c r="H747" t="s">
        <v>45</v>
      </c>
      <c r="I747">
        <v>0</v>
      </c>
      <c r="J747">
        <v>1</v>
      </c>
      <c r="K747">
        <v>1</v>
      </c>
      <c r="L747">
        <v>0</v>
      </c>
      <c r="M747">
        <v>0</v>
      </c>
      <c r="N747">
        <v>0</v>
      </c>
      <c r="O747">
        <v>1</v>
      </c>
      <c r="P747">
        <v>0</v>
      </c>
      <c r="Q747">
        <v>0</v>
      </c>
      <c r="AF747">
        <v>0</v>
      </c>
      <c r="AG747">
        <v>1</v>
      </c>
      <c r="AH747">
        <v>0</v>
      </c>
      <c r="AI747">
        <v>1</v>
      </c>
      <c r="AJ747">
        <v>0</v>
      </c>
      <c r="AK747">
        <v>1</v>
      </c>
    </row>
    <row r="748" spans="1:37" x14ac:dyDescent="0.25">
      <c r="A748" t="str">
        <f>"744"</f>
        <v>744</v>
      </c>
      <c r="B748" t="str">
        <f t="shared" si="40"/>
        <v>201</v>
      </c>
      <c r="C748" t="str">
        <f t="shared" si="41"/>
        <v>30</v>
      </c>
      <c r="D748" t="str">
        <f>"3"</f>
        <v>3</v>
      </c>
      <c r="E748" t="str">
        <f>"201-30-3"</f>
        <v>201-30-3</v>
      </c>
      <c r="F748" t="s">
        <v>41</v>
      </c>
      <c r="G748" t="s">
        <v>44</v>
      </c>
      <c r="H748" t="s">
        <v>45</v>
      </c>
      <c r="I748">
        <v>0</v>
      </c>
      <c r="J748">
        <v>1</v>
      </c>
      <c r="K748">
        <v>0</v>
      </c>
      <c r="L748">
        <v>0</v>
      </c>
      <c r="M748">
        <v>1</v>
      </c>
      <c r="N748">
        <v>1</v>
      </c>
      <c r="O748">
        <v>1</v>
      </c>
      <c r="P748">
        <v>0</v>
      </c>
      <c r="Q748">
        <v>1</v>
      </c>
      <c r="AF748">
        <v>1</v>
      </c>
      <c r="AG748">
        <v>0</v>
      </c>
      <c r="AH748">
        <v>0</v>
      </c>
      <c r="AI748">
        <v>1</v>
      </c>
      <c r="AJ748">
        <v>0</v>
      </c>
      <c r="AK748">
        <v>1</v>
      </c>
    </row>
    <row r="749" spans="1:37" x14ac:dyDescent="0.25">
      <c r="A749" t="str">
        <f>"745"</f>
        <v>745</v>
      </c>
      <c r="B749" t="str">
        <f t="shared" si="40"/>
        <v>201</v>
      </c>
      <c r="C749" t="str">
        <f t="shared" si="41"/>
        <v>30</v>
      </c>
      <c r="D749" t="str">
        <f>"25"</f>
        <v>25</v>
      </c>
      <c r="E749" t="str">
        <f>"201-30-25"</f>
        <v>201-30-25</v>
      </c>
      <c r="F749" t="s">
        <v>41</v>
      </c>
      <c r="G749" t="s">
        <v>44</v>
      </c>
      <c r="H749" t="s">
        <v>45</v>
      </c>
      <c r="I749">
        <v>0</v>
      </c>
      <c r="J749">
        <v>1</v>
      </c>
      <c r="K749">
        <v>0</v>
      </c>
      <c r="L749">
        <v>1</v>
      </c>
      <c r="M749">
        <v>0</v>
      </c>
      <c r="N749">
        <v>1</v>
      </c>
      <c r="O749">
        <v>0</v>
      </c>
      <c r="P749">
        <v>1</v>
      </c>
      <c r="Q749">
        <v>1</v>
      </c>
      <c r="AF749">
        <v>1</v>
      </c>
      <c r="AG749">
        <v>0</v>
      </c>
      <c r="AH749">
        <v>1</v>
      </c>
      <c r="AI749">
        <v>0</v>
      </c>
      <c r="AJ749">
        <v>1</v>
      </c>
      <c r="AK749">
        <v>0</v>
      </c>
    </row>
    <row r="750" spans="1:37" x14ac:dyDescent="0.25">
      <c r="A750" t="str">
        <f>"746"</f>
        <v>746</v>
      </c>
      <c r="B750" t="str">
        <f t="shared" si="40"/>
        <v>201</v>
      </c>
      <c r="C750" t="str">
        <f t="shared" si="41"/>
        <v>30</v>
      </c>
      <c r="D750" t="str">
        <f>"20"</f>
        <v>20</v>
      </c>
      <c r="E750" t="str">
        <f>"201-30-20"</f>
        <v>201-30-20</v>
      </c>
      <c r="F750" t="s">
        <v>41</v>
      </c>
      <c r="G750" t="s">
        <v>44</v>
      </c>
      <c r="H750" t="s">
        <v>45</v>
      </c>
      <c r="I750">
        <v>0</v>
      </c>
      <c r="J750">
        <v>1</v>
      </c>
      <c r="K750">
        <v>0</v>
      </c>
      <c r="L750">
        <v>1</v>
      </c>
      <c r="M750">
        <v>1</v>
      </c>
      <c r="N750">
        <v>0</v>
      </c>
      <c r="O750">
        <v>0</v>
      </c>
      <c r="P750">
        <v>1</v>
      </c>
      <c r="Q750">
        <v>1</v>
      </c>
      <c r="AF750">
        <v>0</v>
      </c>
      <c r="AG750">
        <v>1</v>
      </c>
      <c r="AH750">
        <v>0</v>
      </c>
      <c r="AI750">
        <v>1</v>
      </c>
      <c r="AJ750">
        <v>0</v>
      </c>
      <c r="AK750">
        <v>1</v>
      </c>
    </row>
    <row r="751" spans="1:37" x14ac:dyDescent="0.25">
      <c r="A751" t="str">
        <f>"747"</f>
        <v>747</v>
      </c>
      <c r="B751" t="str">
        <f t="shared" si="40"/>
        <v>201</v>
      </c>
      <c r="C751" t="str">
        <f t="shared" si="41"/>
        <v>30</v>
      </c>
      <c r="D751" t="str">
        <f>"19"</f>
        <v>19</v>
      </c>
      <c r="E751" t="str">
        <f>"201-30-19"</f>
        <v>201-30-19</v>
      </c>
      <c r="F751" t="s">
        <v>41</v>
      </c>
      <c r="G751" t="s">
        <v>44</v>
      </c>
      <c r="H751" t="s">
        <v>45</v>
      </c>
      <c r="I751">
        <v>0</v>
      </c>
      <c r="J751">
        <v>1</v>
      </c>
      <c r="K751">
        <v>1</v>
      </c>
      <c r="L751">
        <v>0</v>
      </c>
      <c r="M751">
        <v>0</v>
      </c>
      <c r="N751">
        <v>1</v>
      </c>
      <c r="O751">
        <v>1</v>
      </c>
      <c r="P751">
        <v>1</v>
      </c>
      <c r="Q751">
        <v>0</v>
      </c>
      <c r="AF751">
        <v>1</v>
      </c>
      <c r="AG751">
        <v>0</v>
      </c>
      <c r="AH751">
        <v>1</v>
      </c>
      <c r="AI751">
        <v>0</v>
      </c>
      <c r="AJ751">
        <v>0</v>
      </c>
      <c r="AK751">
        <v>1</v>
      </c>
    </row>
    <row r="752" spans="1:37" x14ac:dyDescent="0.25">
      <c r="A752" t="str">
        <f>"748"</f>
        <v>748</v>
      </c>
      <c r="B752" t="str">
        <f t="shared" si="40"/>
        <v>201</v>
      </c>
      <c r="C752" t="str">
        <f t="shared" si="41"/>
        <v>30</v>
      </c>
      <c r="D752" t="str">
        <f>"12"</f>
        <v>12</v>
      </c>
      <c r="E752" t="str">
        <f>"201-30-12"</f>
        <v>201-30-12</v>
      </c>
      <c r="F752" t="s">
        <v>41</v>
      </c>
      <c r="G752" t="s">
        <v>44</v>
      </c>
      <c r="H752" t="s">
        <v>45</v>
      </c>
      <c r="I752">
        <v>0</v>
      </c>
      <c r="J752">
        <v>1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AF752">
        <v>0</v>
      </c>
      <c r="AG752">
        <v>1</v>
      </c>
      <c r="AH752">
        <v>0</v>
      </c>
      <c r="AI752">
        <v>1</v>
      </c>
      <c r="AJ752">
        <v>0</v>
      </c>
      <c r="AK752">
        <v>1</v>
      </c>
    </row>
    <row r="753" spans="1:37" x14ac:dyDescent="0.25">
      <c r="A753" t="str">
        <f>"749"</f>
        <v>749</v>
      </c>
      <c r="B753" t="str">
        <f t="shared" si="40"/>
        <v>201</v>
      </c>
      <c r="C753" t="str">
        <f t="shared" si="41"/>
        <v>30</v>
      </c>
      <c r="D753" t="str">
        <f>"8"</f>
        <v>8</v>
      </c>
      <c r="E753" t="str">
        <f>"201-30-8"</f>
        <v>201-30-8</v>
      </c>
      <c r="F753" t="s">
        <v>41</v>
      </c>
      <c r="G753" t="s">
        <v>44</v>
      </c>
      <c r="H753" t="s">
        <v>45</v>
      </c>
      <c r="I753">
        <v>1</v>
      </c>
      <c r="J753">
        <v>1</v>
      </c>
      <c r="K753">
        <v>1</v>
      </c>
      <c r="L753">
        <v>0</v>
      </c>
      <c r="M753">
        <v>0</v>
      </c>
      <c r="N753">
        <v>0</v>
      </c>
      <c r="O753">
        <v>1</v>
      </c>
      <c r="P753">
        <v>1</v>
      </c>
      <c r="Q753">
        <v>0</v>
      </c>
      <c r="AF753">
        <v>0</v>
      </c>
      <c r="AG753">
        <v>1</v>
      </c>
      <c r="AH753">
        <v>0</v>
      </c>
      <c r="AI753">
        <v>1</v>
      </c>
      <c r="AJ753">
        <v>1</v>
      </c>
      <c r="AK753">
        <v>0</v>
      </c>
    </row>
    <row r="754" spans="1:37" x14ac:dyDescent="0.25">
      <c r="A754" t="str">
        <f>"750"</f>
        <v>750</v>
      </c>
      <c r="B754" t="str">
        <f t="shared" si="40"/>
        <v>201</v>
      </c>
      <c r="C754" t="str">
        <f t="shared" si="41"/>
        <v>30</v>
      </c>
      <c r="D754" t="str">
        <f>"4"</f>
        <v>4</v>
      </c>
      <c r="E754" t="str">
        <f>"201-30-4"</f>
        <v>201-30-4</v>
      </c>
      <c r="F754" t="s">
        <v>41</v>
      </c>
      <c r="G754" t="s">
        <v>44</v>
      </c>
      <c r="H754" t="s">
        <v>45</v>
      </c>
      <c r="I754">
        <v>0</v>
      </c>
      <c r="J754">
        <v>1</v>
      </c>
      <c r="K754">
        <v>0</v>
      </c>
      <c r="L754">
        <v>0</v>
      </c>
      <c r="M754">
        <v>1</v>
      </c>
      <c r="N754">
        <v>1</v>
      </c>
      <c r="O754">
        <v>1</v>
      </c>
      <c r="P754">
        <v>0</v>
      </c>
      <c r="Q754">
        <v>1</v>
      </c>
      <c r="AF754">
        <v>1</v>
      </c>
      <c r="AG754">
        <v>0</v>
      </c>
      <c r="AH754">
        <v>0</v>
      </c>
      <c r="AI754">
        <v>1</v>
      </c>
      <c r="AJ754">
        <v>0</v>
      </c>
      <c r="AK754">
        <v>1</v>
      </c>
    </row>
    <row r="755" spans="1:37" x14ac:dyDescent="0.25">
      <c r="A755" t="str">
        <f>"751"</f>
        <v>751</v>
      </c>
      <c r="B755" t="str">
        <f t="shared" si="40"/>
        <v>201</v>
      </c>
      <c r="C755" t="str">
        <f t="shared" ref="C755:C779" si="42">"31"</f>
        <v>31</v>
      </c>
      <c r="D755" t="str">
        <f>"20"</f>
        <v>20</v>
      </c>
      <c r="E755" t="str">
        <f>"201-31-20"</f>
        <v>201-31-20</v>
      </c>
      <c r="F755" t="s">
        <v>41</v>
      </c>
      <c r="G755" t="s">
        <v>42</v>
      </c>
      <c r="H755" t="s">
        <v>43</v>
      </c>
      <c r="R755">
        <v>1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1</v>
      </c>
      <c r="Z755">
        <v>1</v>
      </c>
      <c r="AA755">
        <v>1</v>
      </c>
      <c r="AB755">
        <v>0</v>
      </c>
      <c r="AC755">
        <v>1</v>
      </c>
      <c r="AD755">
        <v>1</v>
      </c>
      <c r="AE755">
        <v>0</v>
      </c>
      <c r="AF755">
        <v>0</v>
      </c>
      <c r="AG755">
        <v>1</v>
      </c>
      <c r="AH755">
        <v>1</v>
      </c>
      <c r="AI755">
        <v>0</v>
      </c>
    </row>
    <row r="756" spans="1:37" x14ac:dyDescent="0.25">
      <c r="A756" t="str">
        <f>"752"</f>
        <v>752</v>
      </c>
      <c r="B756" t="str">
        <f t="shared" si="40"/>
        <v>201</v>
      </c>
      <c r="C756" t="str">
        <f t="shared" si="42"/>
        <v>31</v>
      </c>
      <c r="D756" t="str">
        <f>"19"</f>
        <v>19</v>
      </c>
      <c r="E756" t="str">
        <f>"201-31-19"</f>
        <v>201-31-19</v>
      </c>
      <c r="F756" t="s">
        <v>41</v>
      </c>
      <c r="G756" t="s">
        <v>42</v>
      </c>
      <c r="H756" t="s">
        <v>43</v>
      </c>
      <c r="R756">
        <v>0</v>
      </c>
      <c r="S756">
        <v>1</v>
      </c>
      <c r="T756">
        <v>0</v>
      </c>
      <c r="U756">
        <v>0</v>
      </c>
      <c r="V756">
        <v>0</v>
      </c>
      <c r="W756">
        <v>1</v>
      </c>
      <c r="X756">
        <v>0</v>
      </c>
      <c r="Y756">
        <v>1</v>
      </c>
      <c r="Z756">
        <v>1</v>
      </c>
      <c r="AA756">
        <v>0</v>
      </c>
      <c r="AB756">
        <v>1</v>
      </c>
      <c r="AC756">
        <v>1</v>
      </c>
      <c r="AD756">
        <v>0</v>
      </c>
      <c r="AE756">
        <v>0</v>
      </c>
      <c r="AF756">
        <v>0</v>
      </c>
      <c r="AG756">
        <v>1</v>
      </c>
      <c r="AH756">
        <v>1</v>
      </c>
      <c r="AI756">
        <v>0</v>
      </c>
    </row>
    <row r="757" spans="1:37" x14ac:dyDescent="0.25">
      <c r="A757" t="str">
        <f>"753"</f>
        <v>753</v>
      </c>
      <c r="B757" t="str">
        <f t="shared" si="40"/>
        <v>201</v>
      </c>
      <c r="C757" t="str">
        <f t="shared" si="42"/>
        <v>31</v>
      </c>
      <c r="D757" t="str">
        <f>"13"</f>
        <v>13</v>
      </c>
      <c r="E757" t="str">
        <f>"201-31-13"</f>
        <v>201-31-13</v>
      </c>
      <c r="F757" t="s">
        <v>41</v>
      </c>
      <c r="G757" t="s">
        <v>42</v>
      </c>
      <c r="H757" t="s">
        <v>43</v>
      </c>
      <c r="R757">
        <v>0</v>
      </c>
      <c r="S757">
        <v>1</v>
      </c>
      <c r="T757">
        <v>0</v>
      </c>
      <c r="U757">
        <v>0</v>
      </c>
      <c r="V757">
        <v>1</v>
      </c>
      <c r="W757">
        <v>0</v>
      </c>
      <c r="X757">
        <v>1</v>
      </c>
      <c r="Y757">
        <v>1</v>
      </c>
      <c r="Z757">
        <v>0</v>
      </c>
      <c r="AA757">
        <v>0</v>
      </c>
      <c r="AB757">
        <v>1</v>
      </c>
      <c r="AC757">
        <v>0</v>
      </c>
      <c r="AD757">
        <v>0</v>
      </c>
      <c r="AE757">
        <v>1</v>
      </c>
      <c r="AF757">
        <v>0</v>
      </c>
      <c r="AG757">
        <v>1</v>
      </c>
      <c r="AH757">
        <v>1</v>
      </c>
      <c r="AI757">
        <v>0</v>
      </c>
    </row>
    <row r="758" spans="1:37" x14ac:dyDescent="0.25">
      <c r="A758" t="str">
        <f>"754"</f>
        <v>754</v>
      </c>
      <c r="B758" t="str">
        <f t="shared" si="40"/>
        <v>201</v>
      </c>
      <c r="C758" t="str">
        <f t="shared" si="42"/>
        <v>31</v>
      </c>
      <c r="D758" t="str">
        <f>"8"</f>
        <v>8</v>
      </c>
      <c r="E758" t="str">
        <f>"201-31-8"</f>
        <v>201-31-8</v>
      </c>
      <c r="F758" t="s">
        <v>41</v>
      </c>
      <c r="G758" t="s">
        <v>42</v>
      </c>
      <c r="H758" t="s">
        <v>43</v>
      </c>
      <c r="R758">
        <v>1</v>
      </c>
      <c r="S758">
        <v>0</v>
      </c>
      <c r="T758">
        <v>1</v>
      </c>
      <c r="U758">
        <v>0</v>
      </c>
      <c r="V758">
        <v>1</v>
      </c>
      <c r="W758">
        <v>0</v>
      </c>
      <c r="X758">
        <v>0</v>
      </c>
      <c r="Y758">
        <v>0</v>
      </c>
      <c r="Z758">
        <v>1</v>
      </c>
      <c r="AA758">
        <v>0</v>
      </c>
      <c r="AB758">
        <v>1</v>
      </c>
      <c r="AC758">
        <v>1</v>
      </c>
      <c r="AD758">
        <v>0</v>
      </c>
      <c r="AE758">
        <v>0</v>
      </c>
      <c r="AF758">
        <v>1</v>
      </c>
      <c r="AG758">
        <v>0</v>
      </c>
      <c r="AH758">
        <v>1</v>
      </c>
      <c r="AI758">
        <v>0</v>
      </c>
    </row>
    <row r="759" spans="1:37" x14ac:dyDescent="0.25">
      <c r="A759" t="str">
        <f>"755"</f>
        <v>755</v>
      </c>
      <c r="B759" t="str">
        <f t="shared" si="40"/>
        <v>201</v>
      </c>
      <c r="C759" t="str">
        <f t="shared" si="42"/>
        <v>31</v>
      </c>
      <c r="D759" t="str">
        <f>"5"</f>
        <v>5</v>
      </c>
      <c r="E759" t="str">
        <f>"201-31-5"</f>
        <v>201-31-5</v>
      </c>
      <c r="F759" t="s">
        <v>41</v>
      </c>
      <c r="G759" t="s">
        <v>42</v>
      </c>
      <c r="H759" t="s">
        <v>43</v>
      </c>
      <c r="R759">
        <v>0</v>
      </c>
      <c r="S759">
        <v>0</v>
      </c>
      <c r="T759">
        <v>1</v>
      </c>
      <c r="U759">
        <v>0</v>
      </c>
      <c r="V759">
        <v>0</v>
      </c>
      <c r="W759">
        <v>0</v>
      </c>
      <c r="X759">
        <v>0</v>
      </c>
      <c r="Y759">
        <v>1</v>
      </c>
      <c r="Z759">
        <v>1</v>
      </c>
      <c r="AA759">
        <v>1</v>
      </c>
      <c r="AB759">
        <v>1</v>
      </c>
      <c r="AC759">
        <v>0</v>
      </c>
      <c r="AD759">
        <v>1</v>
      </c>
      <c r="AE759">
        <v>0</v>
      </c>
      <c r="AF759">
        <v>1</v>
      </c>
      <c r="AG759">
        <v>0</v>
      </c>
      <c r="AH759">
        <v>0</v>
      </c>
      <c r="AI759">
        <v>1</v>
      </c>
    </row>
    <row r="760" spans="1:37" x14ac:dyDescent="0.25">
      <c r="A760" t="str">
        <f>"756"</f>
        <v>756</v>
      </c>
      <c r="B760" t="str">
        <f t="shared" si="40"/>
        <v>201</v>
      </c>
      <c r="C760" t="str">
        <f t="shared" si="42"/>
        <v>31</v>
      </c>
      <c r="D760" t="str">
        <f>"2"</f>
        <v>2</v>
      </c>
      <c r="E760" t="str">
        <f>"201-31-2"</f>
        <v>201-31-2</v>
      </c>
      <c r="F760" t="s">
        <v>41</v>
      </c>
      <c r="G760" t="s">
        <v>42</v>
      </c>
      <c r="H760" t="s">
        <v>43</v>
      </c>
      <c r="R760">
        <v>0</v>
      </c>
      <c r="S760">
        <v>0</v>
      </c>
      <c r="T760">
        <v>1</v>
      </c>
      <c r="U760">
        <v>0</v>
      </c>
      <c r="V760">
        <v>0</v>
      </c>
      <c r="W760">
        <v>1</v>
      </c>
      <c r="X760">
        <v>0</v>
      </c>
      <c r="Y760">
        <v>1</v>
      </c>
      <c r="Z760">
        <v>1</v>
      </c>
      <c r="AA760">
        <v>0</v>
      </c>
      <c r="AB760">
        <v>1</v>
      </c>
      <c r="AC760">
        <v>1</v>
      </c>
      <c r="AD760">
        <v>0</v>
      </c>
      <c r="AE760">
        <v>0</v>
      </c>
      <c r="AF760">
        <v>0</v>
      </c>
      <c r="AG760">
        <v>1</v>
      </c>
      <c r="AH760">
        <v>0</v>
      </c>
      <c r="AI760">
        <v>1</v>
      </c>
    </row>
    <row r="761" spans="1:37" x14ac:dyDescent="0.25">
      <c r="A761" t="str">
        <f>"757"</f>
        <v>757</v>
      </c>
      <c r="B761" t="str">
        <f t="shared" si="40"/>
        <v>201</v>
      </c>
      <c r="C761" t="str">
        <f t="shared" si="42"/>
        <v>31</v>
      </c>
      <c r="D761" t="str">
        <f>"25"</f>
        <v>25</v>
      </c>
      <c r="E761" t="str">
        <f>"201-31-25"</f>
        <v>201-31-25</v>
      </c>
      <c r="F761" t="s">
        <v>41</v>
      </c>
      <c r="G761" t="s">
        <v>44</v>
      </c>
      <c r="H761" t="s">
        <v>45</v>
      </c>
      <c r="I761">
        <v>0</v>
      </c>
      <c r="J761">
        <v>1</v>
      </c>
      <c r="K761">
        <v>1</v>
      </c>
      <c r="L761">
        <v>0</v>
      </c>
      <c r="M761">
        <v>1</v>
      </c>
      <c r="N761">
        <v>1</v>
      </c>
      <c r="O761">
        <v>0</v>
      </c>
      <c r="P761">
        <v>0</v>
      </c>
      <c r="Q761">
        <v>1</v>
      </c>
      <c r="AF761">
        <v>0</v>
      </c>
      <c r="AG761">
        <v>1</v>
      </c>
      <c r="AH761">
        <v>0</v>
      </c>
      <c r="AI761">
        <v>1</v>
      </c>
      <c r="AJ761">
        <v>0</v>
      </c>
      <c r="AK761">
        <v>1</v>
      </c>
    </row>
    <row r="762" spans="1:37" x14ac:dyDescent="0.25">
      <c r="A762" t="str">
        <f>"758"</f>
        <v>758</v>
      </c>
      <c r="B762" t="str">
        <f t="shared" si="40"/>
        <v>201</v>
      </c>
      <c r="C762" t="str">
        <f t="shared" si="42"/>
        <v>31</v>
      </c>
      <c r="D762" t="str">
        <f>"17"</f>
        <v>17</v>
      </c>
      <c r="E762" t="str">
        <f>"201-31-17"</f>
        <v>201-31-17</v>
      </c>
      <c r="F762" t="s">
        <v>41</v>
      </c>
      <c r="G762" t="s">
        <v>42</v>
      </c>
      <c r="H762" t="s">
        <v>43</v>
      </c>
      <c r="R762">
        <v>0</v>
      </c>
      <c r="S762">
        <v>0</v>
      </c>
      <c r="T762">
        <v>1</v>
      </c>
      <c r="U762">
        <v>0</v>
      </c>
      <c r="V762">
        <v>0</v>
      </c>
      <c r="W762">
        <v>1</v>
      </c>
      <c r="X762">
        <v>0</v>
      </c>
      <c r="Y762">
        <v>1</v>
      </c>
      <c r="Z762">
        <v>1</v>
      </c>
      <c r="AA762">
        <v>0</v>
      </c>
      <c r="AB762">
        <v>0</v>
      </c>
      <c r="AC762">
        <v>0</v>
      </c>
      <c r="AD762">
        <v>1</v>
      </c>
      <c r="AE762">
        <v>0</v>
      </c>
      <c r="AF762">
        <v>0</v>
      </c>
      <c r="AG762">
        <v>1</v>
      </c>
      <c r="AH762">
        <v>0</v>
      </c>
      <c r="AI762">
        <v>1</v>
      </c>
    </row>
    <row r="763" spans="1:37" x14ac:dyDescent="0.25">
      <c r="A763" t="str">
        <f>"759"</f>
        <v>759</v>
      </c>
      <c r="B763" t="str">
        <f t="shared" si="40"/>
        <v>201</v>
      </c>
      <c r="C763" t="str">
        <f t="shared" si="42"/>
        <v>31</v>
      </c>
      <c r="D763" t="str">
        <f>"16"</f>
        <v>16</v>
      </c>
      <c r="E763" t="str">
        <f>"201-31-16"</f>
        <v>201-31-16</v>
      </c>
      <c r="F763" t="s">
        <v>41</v>
      </c>
      <c r="G763" t="s">
        <v>42</v>
      </c>
      <c r="H763" t="s">
        <v>43</v>
      </c>
      <c r="R763">
        <v>1</v>
      </c>
      <c r="S763">
        <v>0</v>
      </c>
      <c r="T763">
        <v>0</v>
      </c>
      <c r="U763">
        <v>0</v>
      </c>
      <c r="V763">
        <v>0</v>
      </c>
      <c r="W763">
        <v>1</v>
      </c>
      <c r="X763">
        <v>0</v>
      </c>
      <c r="Y763">
        <v>1</v>
      </c>
      <c r="Z763">
        <v>0</v>
      </c>
      <c r="AA763">
        <v>1</v>
      </c>
      <c r="AB763">
        <v>0</v>
      </c>
      <c r="AC763">
        <v>0</v>
      </c>
      <c r="AD763">
        <v>1</v>
      </c>
      <c r="AE763">
        <v>1</v>
      </c>
      <c r="AF763">
        <v>1</v>
      </c>
      <c r="AG763">
        <v>0</v>
      </c>
      <c r="AH763">
        <v>1</v>
      </c>
      <c r="AI763">
        <v>0</v>
      </c>
    </row>
    <row r="764" spans="1:37" x14ac:dyDescent="0.25">
      <c r="A764" t="str">
        <f>"760"</f>
        <v>760</v>
      </c>
      <c r="B764" t="str">
        <f t="shared" si="40"/>
        <v>201</v>
      </c>
      <c r="C764" t="str">
        <f t="shared" si="42"/>
        <v>31</v>
      </c>
      <c r="D764" t="str">
        <f>"10"</f>
        <v>10</v>
      </c>
      <c r="E764" t="str">
        <f>"201-31-10"</f>
        <v>201-31-10</v>
      </c>
      <c r="F764" t="s">
        <v>41</v>
      </c>
      <c r="G764" t="s">
        <v>42</v>
      </c>
      <c r="H764" t="s">
        <v>43</v>
      </c>
      <c r="R764">
        <v>1</v>
      </c>
      <c r="S764">
        <v>1</v>
      </c>
      <c r="T764">
        <v>0</v>
      </c>
      <c r="U764">
        <v>0</v>
      </c>
      <c r="V764">
        <v>0</v>
      </c>
      <c r="W764">
        <v>1</v>
      </c>
      <c r="X764">
        <v>0</v>
      </c>
      <c r="Y764">
        <v>1</v>
      </c>
      <c r="Z764">
        <v>0</v>
      </c>
      <c r="AA764">
        <v>0</v>
      </c>
      <c r="AB764">
        <v>1</v>
      </c>
      <c r="AC764">
        <v>1</v>
      </c>
      <c r="AD764">
        <v>0</v>
      </c>
      <c r="AE764">
        <v>0</v>
      </c>
      <c r="AF764">
        <v>0</v>
      </c>
      <c r="AG764">
        <v>1</v>
      </c>
      <c r="AH764">
        <v>0</v>
      </c>
      <c r="AI764">
        <v>1</v>
      </c>
    </row>
    <row r="765" spans="1:37" x14ac:dyDescent="0.25">
      <c r="A765" t="str">
        <f>"761"</f>
        <v>761</v>
      </c>
      <c r="B765" t="str">
        <f t="shared" si="40"/>
        <v>201</v>
      </c>
      <c r="C765" t="str">
        <f t="shared" si="42"/>
        <v>31</v>
      </c>
      <c r="D765" t="str">
        <f>"6"</f>
        <v>6</v>
      </c>
      <c r="E765" t="str">
        <f>"201-31-6"</f>
        <v>201-31-6</v>
      </c>
      <c r="F765" t="s">
        <v>41</v>
      </c>
      <c r="G765" t="s">
        <v>42</v>
      </c>
      <c r="H765" t="s">
        <v>43</v>
      </c>
      <c r="R765">
        <v>0</v>
      </c>
      <c r="S765">
        <v>1</v>
      </c>
      <c r="T765">
        <v>0</v>
      </c>
      <c r="U765">
        <v>0</v>
      </c>
      <c r="V765">
        <v>0</v>
      </c>
      <c r="W765">
        <v>1</v>
      </c>
      <c r="X765">
        <v>1</v>
      </c>
      <c r="Y765">
        <v>0</v>
      </c>
      <c r="Z765">
        <v>1</v>
      </c>
      <c r="AA765">
        <v>0</v>
      </c>
      <c r="AB765">
        <v>1</v>
      </c>
      <c r="AC765">
        <v>0</v>
      </c>
      <c r="AD765">
        <v>1</v>
      </c>
      <c r="AE765">
        <v>0</v>
      </c>
      <c r="AF765">
        <v>1</v>
      </c>
      <c r="AG765">
        <v>0</v>
      </c>
      <c r="AH765">
        <v>0</v>
      </c>
      <c r="AI765">
        <v>1</v>
      </c>
    </row>
    <row r="766" spans="1:37" x14ac:dyDescent="0.25">
      <c r="A766" t="str">
        <f>"762"</f>
        <v>762</v>
      </c>
      <c r="B766" t="str">
        <f t="shared" si="40"/>
        <v>201</v>
      </c>
      <c r="C766" t="str">
        <f t="shared" si="42"/>
        <v>31</v>
      </c>
      <c r="D766" t="str">
        <f>"1"</f>
        <v>1</v>
      </c>
      <c r="E766" t="str">
        <f>"201-31-1"</f>
        <v>201-31-1</v>
      </c>
      <c r="F766" t="s">
        <v>41</v>
      </c>
      <c r="G766" t="s">
        <v>42</v>
      </c>
      <c r="H766" t="s">
        <v>43</v>
      </c>
      <c r="R766">
        <v>1</v>
      </c>
      <c r="S766">
        <v>0</v>
      </c>
      <c r="T766">
        <v>0</v>
      </c>
      <c r="U766">
        <v>0</v>
      </c>
      <c r="V766">
        <v>0</v>
      </c>
      <c r="W766">
        <v>1</v>
      </c>
      <c r="X766">
        <v>0</v>
      </c>
      <c r="Y766">
        <v>1</v>
      </c>
      <c r="Z766">
        <v>1</v>
      </c>
      <c r="AA766">
        <v>0</v>
      </c>
      <c r="AB766">
        <v>1</v>
      </c>
      <c r="AC766">
        <v>1</v>
      </c>
      <c r="AD766">
        <v>0</v>
      </c>
      <c r="AE766">
        <v>0</v>
      </c>
      <c r="AF766">
        <v>0</v>
      </c>
      <c r="AG766">
        <v>1</v>
      </c>
      <c r="AH766">
        <v>0</v>
      </c>
      <c r="AI766">
        <v>1</v>
      </c>
    </row>
    <row r="767" spans="1:37" x14ac:dyDescent="0.25">
      <c r="A767" t="str">
        <f>"763"</f>
        <v>763</v>
      </c>
      <c r="B767" t="str">
        <f t="shared" si="40"/>
        <v>201</v>
      </c>
      <c r="C767" t="str">
        <f t="shared" si="42"/>
        <v>31</v>
      </c>
      <c r="D767" t="str">
        <f>"24"</f>
        <v>24</v>
      </c>
      <c r="E767" t="str">
        <f>"201-31-24"</f>
        <v>201-31-24</v>
      </c>
      <c r="F767" t="s">
        <v>41</v>
      </c>
      <c r="G767" t="s">
        <v>44</v>
      </c>
      <c r="H767" t="s">
        <v>45</v>
      </c>
      <c r="I767">
        <v>1</v>
      </c>
      <c r="J767">
        <v>1</v>
      </c>
      <c r="K767">
        <v>0</v>
      </c>
      <c r="L767">
        <v>0</v>
      </c>
      <c r="M767">
        <v>0</v>
      </c>
      <c r="N767">
        <v>1</v>
      </c>
      <c r="O767">
        <v>1</v>
      </c>
      <c r="P767">
        <v>0</v>
      </c>
      <c r="Q767">
        <v>1</v>
      </c>
      <c r="AF767">
        <v>0</v>
      </c>
      <c r="AG767">
        <v>1</v>
      </c>
      <c r="AH767">
        <v>0</v>
      </c>
      <c r="AI767">
        <v>1</v>
      </c>
      <c r="AJ767">
        <v>0</v>
      </c>
      <c r="AK767">
        <v>1</v>
      </c>
    </row>
    <row r="768" spans="1:37" x14ac:dyDescent="0.25">
      <c r="A768" t="str">
        <f>"764"</f>
        <v>764</v>
      </c>
      <c r="B768" t="str">
        <f t="shared" si="40"/>
        <v>201</v>
      </c>
      <c r="C768" t="str">
        <f t="shared" si="42"/>
        <v>31</v>
      </c>
      <c r="D768" t="str">
        <f>"23"</f>
        <v>23</v>
      </c>
      <c r="E768" t="str">
        <f>"201-31-23"</f>
        <v>201-31-23</v>
      </c>
      <c r="F768" t="s">
        <v>41</v>
      </c>
      <c r="G768" t="s">
        <v>42</v>
      </c>
      <c r="H768" t="s">
        <v>43</v>
      </c>
      <c r="R768">
        <v>1</v>
      </c>
      <c r="S768">
        <v>0</v>
      </c>
      <c r="T768">
        <v>1</v>
      </c>
      <c r="U768">
        <v>0</v>
      </c>
      <c r="V768">
        <v>0</v>
      </c>
      <c r="W768">
        <v>0</v>
      </c>
      <c r="X768">
        <v>1</v>
      </c>
      <c r="Y768">
        <v>0</v>
      </c>
      <c r="Z768">
        <v>0</v>
      </c>
      <c r="AA768">
        <v>1</v>
      </c>
      <c r="AB768">
        <v>1</v>
      </c>
      <c r="AC768">
        <v>0</v>
      </c>
      <c r="AD768">
        <v>0</v>
      </c>
      <c r="AE768">
        <v>1</v>
      </c>
      <c r="AF768">
        <v>0</v>
      </c>
      <c r="AG768">
        <v>1</v>
      </c>
      <c r="AH768">
        <v>0</v>
      </c>
      <c r="AI768">
        <v>1</v>
      </c>
    </row>
    <row r="769" spans="1:37" x14ac:dyDescent="0.25">
      <c r="A769" t="str">
        <f>"765"</f>
        <v>765</v>
      </c>
      <c r="B769" t="str">
        <f t="shared" si="40"/>
        <v>201</v>
      </c>
      <c r="C769" t="str">
        <f t="shared" si="42"/>
        <v>31</v>
      </c>
      <c r="D769" t="str">
        <f>"15"</f>
        <v>15</v>
      </c>
      <c r="E769" t="str">
        <f>"201-31-15"</f>
        <v>201-31-15</v>
      </c>
      <c r="F769" t="s">
        <v>41</v>
      </c>
      <c r="G769" t="s">
        <v>42</v>
      </c>
      <c r="H769" t="s">
        <v>43</v>
      </c>
      <c r="R769">
        <v>0</v>
      </c>
      <c r="S769">
        <v>1</v>
      </c>
      <c r="T769">
        <v>0</v>
      </c>
      <c r="U769">
        <v>0</v>
      </c>
      <c r="V769">
        <v>1</v>
      </c>
      <c r="W769">
        <v>0</v>
      </c>
      <c r="X769">
        <v>1</v>
      </c>
      <c r="Y769">
        <v>0</v>
      </c>
      <c r="Z769">
        <v>1</v>
      </c>
      <c r="AA769">
        <v>0</v>
      </c>
      <c r="AB769">
        <v>1</v>
      </c>
      <c r="AC769">
        <v>1</v>
      </c>
      <c r="AD769">
        <v>0</v>
      </c>
      <c r="AE769">
        <v>0</v>
      </c>
      <c r="AF769">
        <v>1</v>
      </c>
      <c r="AG769">
        <v>0</v>
      </c>
      <c r="AH769">
        <v>0</v>
      </c>
      <c r="AI769">
        <v>1</v>
      </c>
    </row>
    <row r="770" spans="1:37" x14ac:dyDescent="0.25">
      <c r="A770" t="str">
        <f>"766"</f>
        <v>766</v>
      </c>
      <c r="B770" t="str">
        <f t="shared" si="40"/>
        <v>201</v>
      </c>
      <c r="C770" t="str">
        <f t="shared" si="42"/>
        <v>31</v>
      </c>
      <c r="D770" t="str">
        <f>"14"</f>
        <v>14</v>
      </c>
      <c r="E770" t="str">
        <f>"201-31-14"</f>
        <v>201-31-14</v>
      </c>
      <c r="F770" t="s">
        <v>41</v>
      </c>
      <c r="G770" t="s">
        <v>42</v>
      </c>
      <c r="H770" t="s">
        <v>43</v>
      </c>
      <c r="R770">
        <v>0</v>
      </c>
      <c r="S770">
        <v>1</v>
      </c>
      <c r="T770">
        <v>0</v>
      </c>
      <c r="U770">
        <v>0</v>
      </c>
      <c r="V770">
        <v>1</v>
      </c>
      <c r="W770">
        <v>0</v>
      </c>
      <c r="X770">
        <v>0</v>
      </c>
      <c r="Y770">
        <v>1</v>
      </c>
      <c r="Z770">
        <v>0</v>
      </c>
      <c r="AA770">
        <v>1</v>
      </c>
      <c r="AB770">
        <v>1</v>
      </c>
      <c r="AC770">
        <v>0</v>
      </c>
      <c r="AD770">
        <v>0</v>
      </c>
      <c r="AE770">
        <v>1</v>
      </c>
      <c r="AF770">
        <v>0</v>
      </c>
      <c r="AG770">
        <v>1</v>
      </c>
      <c r="AH770">
        <v>0</v>
      </c>
      <c r="AI770">
        <v>1</v>
      </c>
    </row>
    <row r="771" spans="1:37" x14ac:dyDescent="0.25">
      <c r="A771" t="str">
        <f>"767"</f>
        <v>767</v>
      </c>
      <c r="B771" t="str">
        <f t="shared" si="40"/>
        <v>201</v>
      </c>
      <c r="C771" t="str">
        <f t="shared" si="42"/>
        <v>31</v>
      </c>
      <c r="D771" t="str">
        <f>"9"</f>
        <v>9</v>
      </c>
      <c r="E771" t="str">
        <f>"201-31-9"</f>
        <v>201-31-9</v>
      </c>
      <c r="F771" t="s">
        <v>41</v>
      </c>
      <c r="G771" t="s">
        <v>42</v>
      </c>
      <c r="H771" t="s">
        <v>43</v>
      </c>
      <c r="R771">
        <v>1</v>
      </c>
      <c r="S771">
        <v>0</v>
      </c>
      <c r="T771">
        <v>0</v>
      </c>
      <c r="U771">
        <v>0</v>
      </c>
      <c r="V771">
        <v>1</v>
      </c>
      <c r="W771">
        <v>0</v>
      </c>
      <c r="X771">
        <v>1</v>
      </c>
      <c r="Y771">
        <v>0</v>
      </c>
      <c r="Z771">
        <v>1</v>
      </c>
      <c r="AA771">
        <v>0</v>
      </c>
      <c r="AB771">
        <v>1</v>
      </c>
      <c r="AC771">
        <v>1</v>
      </c>
      <c r="AD771">
        <v>0</v>
      </c>
      <c r="AE771">
        <v>0</v>
      </c>
      <c r="AF771">
        <v>0</v>
      </c>
      <c r="AG771">
        <v>1</v>
      </c>
      <c r="AH771">
        <v>1</v>
      </c>
      <c r="AI771">
        <v>0</v>
      </c>
    </row>
    <row r="772" spans="1:37" x14ac:dyDescent="0.25">
      <c r="A772" t="str">
        <f>"768"</f>
        <v>768</v>
      </c>
      <c r="B772" t="str">
        <f t="shared" si="40"/>
        <v>201</v>
      </c>
      <c r="C772" t="str">
        <f t="shared" si="42"/>
        <v>31</v>
      </c>
      <c r="D772" t="str">
        <f>"7"</f>
        <v>7</v>
      </c>
      <c r="E772" t="str">
        <f>"201-31-7"</f>
        <v>201-31-7</v>
      </c>
      <c r="F772" t="s">
        <v>41</v>
      </c>
      <c r="G772" t="s">
        <v>42</v>
      </c>
      <c r="H772" t="s">
        <v>43</v>
      </c>
      <c r="R772">
        <v>1</v>
      </c>
      <c r="S772">
        <v>1</v>
      </c>
      <c r="T772">
        <v>0</v>
      </c>
      <c r="U772">
        <v>0</v>
      </c>
      <c r="V772">
        <v>0</v>
      </c>
      <c r="W772">
        <v>1</v>
      </c>
      <c r="X772">
        <v>0</v>
      </c>
      <c r="Y772">
        <v>0</v>
      </c>
      <c r="Z772">
        <v>1</v>
      </c>
      <c r="AA772">
        <v>0</v>
      </c>
      <c r="AB772">
        <v>1</v>
      </c>
      <c r="AC772">
        <v>0</v>
      </c>
      <c r="AD772">
        <v>1</v>
      </c>
      <c r="AE772">
        <v>0</v>
      </c>
      <c r="AF772">
        <v>1</v>
      </c>
      <c r="AG772">
        <v>0</v>
      </c>
      <c r="AH772">
        <v>0</v>
      </c>
      <c r="AI772">
        <v>1</v>
      </c>
    </row>
    <row r="773" spans="1:37" x14ac:dyDescent="0.25">
      <c r="A773" t="str">
        <f>"769"</f>
        <v>769</v>
      </c>
      <c r="B773" t="str">
        <f t="shared" ref="B773:B836" si="43">"201"</f>
        <v>201</v>
      </c>
      <c r="C773" t="str">
        <f t="shared" si="42"/>
        <v>31</v>
      </c>
      <c r="D773" t="str">
        <f>"3"</f>
        <v>3</v>
      </c>
      <c r="E773" t="str">
        <f>"201-31-3"</f>
        <v>201-31-3</v>
      </c>
      <c r="F773" t="s">
        <v>41</v>
      </c>
      <c r="G773" t="s">
        <v>42</v>
      </c>
      <c r="H773" t="s">
        <v>43</v>
      </c>
      <c r="R773">
        <v>1</v>
      </c>
      <c r="S773">
        <v>0</v>
      </c>
      <c r="T773">
        <v>0</v>
      </c>
      <c r="U773">
        <v>0</v>
      </c>
      <c r="V773">
        <v>0</v>
      </c>
      <c r="W773">
        <v>1</v>
      </c>
      <c r="X773">
        <v>0</v>
      </c>
      <c r="Y773">
        <v>1</v>
      </c>
      <c r="Z773">
        <v>1</v>
      </c>
      <c r="AA773">
        <v>0</v>
      </c>
      <c r="AB773">
        <v>1</v>
      </c>
      <c r="AC773">
        <v>1</v>
      </c>
      <c r="AD773">
        <v>0</v>
      </c>
      <c r="AE773">
        <v>0</v>
      </c>
      <c r="AF773">
        <v>0</v>
      </c>
      <c r="AG773">
        <v>1</v>
      </c>
      <c r="AH773">
        <v>0</v>
      </c>
      <c r="AI773">
        <v>1</v>
      </c>
    </row>
    <row r="774" spans="1:37" x14ac:dyDescent="0.25">
      <c r="A774" t="str">
        <f>"770"</f>
        <v>770</v>
      </c>
      <c r="B774" t="str">
        <f t="shared" si="43"/>
        <v>201</v>
      </c>
      <c r="C774" t="str">
        <f t="shared" si="42"/>
        <v>31</v>
      </c>
      <c r="D774" t="str">
        <f>"22"</f>
        <v>22</v>
      </c>
      <c r="E774" t="str">
        <f>"201-31-22"</f>
        <v>201-31-22</v>
      </c>
      <c r="F774" t="s">
        <v>41</v>
      </c>
      <c r="G774" t="s">
        <v>42</v>
      </c>
      <c r="H774" t="s">
        <v>43</v>
      </c>
      <c r="R774">
        <v>0</v>
      </c>
      <c r="S774">
        <v>0</v>
      </c>
      <c r="T774">
        <v>1</v>
      </c>
      <c r="U774">
        <v>0</v>
      </c>
      <c r="V774">
        <v>0</v>
      </c>
      <c r="W774">
        <v>1</v>
      </c>
      <c r="X774">
        <v>0</v>
      </c>
      <c r="Y774">
        <v>0</v>
      </c>
      <c r="Z774">
        <v>1</v>
      </c>
      <c r="AA774">
        <v>1</v>
      </c>
      <c r="AB774">
        <v>1</v>
      </c>
      <c r="AC774">
        <v>0</v>
      </c>
      <c r="AD774">
        <v>1</v>
      </c>
      <c r="AE774">
        <v>0</v>
      </c>
      <c r="AF774">
        <v>1</v>
      </c>
      <c r="AG774">
        <v>0</v>
      </c>
      <c r="AH774">
        <v>0</v>
      </c>
      <c r="AI774">
        <v>1</v>
      </c>
    </row>
    <row r="775" spans="1:37" x14ac:dyDescent="0.25">
      <c r="A775" t="str">
        <f>"771"</f>
        <v>771</v>
      </c>
      <c r="B775" t="str">
        <f t="shared" si="43"/>
        <v>201</v>
      </c>
      <c r="C775" t="str">
        <f t="shared" si="42"/>
        <v>31</v>
      </c>
      <c r="D775" t="str">
        <f>"21"</f>
        <v>21</v>
      </c>
      <c r="E775" t="str">
        <f>"201-31-21"</f>
        <v>201-31-21</v>
      </c>
      <c r="F775" t="s">
        <v>41</v>
      </c>
      <c r="G775" t="s">
        <v>42</v>
      </c>
      <c r="H775" t="s">
        <v>43</v>
      </c>
      <c r="R775">
        <v>1</v>
      </c>
      <c r="S775">
        <v>1</v>
      </c>
      <c r="T775">
        <v>0</v>
      </c>
      <c r="U775">
        <v>0</v>
      </c>
      <c r="V775">
        <v>1</v>
      </c>
      <c r="W775">
        <v>0</v>
      </c>
      <c r="X775">
        <v>0</v>
      </c>
      <c r="Y775">
        <v>1</v>
      </c>
      <c r="Z775">
        <v>0</v>
      </c>
      <c r="AA775">
        <v>0</v>
      </c>
      <c r="AB775">
        <v>1</v>
      </c>
      <c r="AC775">
        <v>1</v>
      </c>
      <c r="AD775">
        <v>0</v>
      </c>
      <c r="AE775">
        <v>0</v>
      </c>
      <c r="AF775">
        <v>0</v>
      </c>
      <c r="AG775">
        <v>1</v>
      </c>
      <c r="AH775">
        <v>1</v>
      </c>
      <c r="AI775">
        <v>0</v>
      </c>
    </row>
    <row r="776" spans="1:37" x14ac:dyDescent="0.25">
      <c r="A776" t="str">
        <f>"772"</f>
        <v>772</v>
      </c>
      <c r="B776" t="str">
        <f t="shared" si="43"/>
        <v>201</v>
      </c>
      <c r="C776" t="str">
        <f t="shared" si="42"/>
        <v>31</v>
      </c>
      <c r="D776" t="str">
        <f>"18"</f>
        <v>18</v>
      </c>
      <c r="E776" t="str">
        <f>"201-31-18"</f>
        <v>201-31-18</v>
      </c>
      <c r="F776" t="s">
        <v>41</v>
      </c>
      <c r="G776" t="s">
        <v>42</v>
      </c>
      <c r="H776" t="s">
        <v>43</v>
      </c>
      <c r="R776">
        <v>0</v>
      </c>
      <c r="S776">
        <v>0</v>
      </c>
      <c r="T776">
        <v>1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1</v>
      </c>
      <c r="AA776">
        <v>0</v>
      </c>
      <c r="AB776">
        <v>0</v>
      </c>
      <c r="AC776">
        <v>1</v>
      </c>
      <c r="AD776">
        <v>0</v>
      </c>
      <c r="AE776">
        <v>1</v>
      </c>
      <c r="AF776">
        <v>0</v>
      </c>
      <c r="AG776">
        <v>1</v>
      </c>
      <c r="AH776">
        <v>0</v>
      </c>
      <c r="AI776">
        <v>1</v>
      </c>
    </row>
    <row r="777" spans="1:37" x14ac:dyDescent="0.25">
      <c r="A777" t="str">
        <f>"773"</f>
        <v>773</v>
      </c>
      <c r="B777" t="str">
        <f t="shared" si="43"/>
        <v>201</v>
      </c>
      <c r="C777" t="str">
        <f t="shared" si="42"/>
        <v>31</v>
      </c>
      <c r="D777" t="str">
        <f>"11"</f>
        <v>11</v>
      </c>
      <c r="E777" t="str">
        <f>"201-31-11"</f>
        <v>201-31-11</v>
      </c>
      <c r="F777" t="s">
        <v>41</v>
      </c>
      <c r="G777" t="s">
        <v>42</v>
      </c>
      <c r="H777" t="s">
        <v>43</v>
      </c>
      <c r="R777">
        <v>0</v>
      </c>
      <c r="S777">
        <v>1</v>
      </c>
      <c r="T777">
        <v>0</v>
      </c>
      <c r="U777">
        <v>0</v>
      </c>
      <c r="V777">
        <v>0</v>
      </c>
      <c r="W777">
        <v>1</v>
      </c>
      <c r="X777">
        <v>0</v>
      </c>
      <c r="Y777">
        <v>1</v>
      </c>
      <c r="Z777">
        <v>1</v>
      </c>
      <c r="AA777">
        <v>0</v>
      </c>
      <c r="AB777">
        <v>1</v>
      </c>
      <c r="AC777">
        <v>1</v>
      </c>
      <c r="AD777">
        <v>0</v>
      </c>
      <c r="AE777">
        <v>0</v>
      </c>
      <c r="AF777">
        <v>0</v>
      </c>
      <c r="AG777">
        <v>1</v>
      </c>
      <c r="AH777">
        <v>0</v>
      </c>
      <c r="AI777">
        <v>1</v>
      </c>
    </row>
    <row r="778" spans="1:37" x14ac:dyDescent="0.25">
      <c r="A778" t="str">
        <f>"774"</f>
        <v>774</v>
      </c>
      <c r="B778" t="str">
        <f t="shared" si="43"/>
        <v>201</v>
      </c>
      <c r="C778" t="str">
        <f t="shared" si="42"/>
        <v>31</v>
      </c>
      <c r="D778" t="str">
        <f>"4"</f>
        <v>4</v>
      </c>
      <c r="E778" t="str">
        <f>"201-31-4"</f>
        <v>201-31-4</v>
      </c>
      <c r="F778" t="s">
        <v>41</v>
      </c>
      <c r="G778" t="s">
        <v>42</v>
      </c>
      <c r="H778" t="s">
        <v>43</v>
      </c>
      <c r="R778">
        <v>0</v>
      </c>
      <c r="S778">
        <v>0</v>
      </c>
      <c r="T778">
        <v>1</v>
      </c>
      <c r="U778">
        <v>0</v>
      </c>
      <c r="V778">
        <v>0</v>
      </c>
      <c r="W778">
        <v>0</v>
      </c>
      <c r="X778">
        <v>0</v>
      </c>
      <c r="Y778">
        <v>1</v>
      </c>
      <c r="Z778">
        <v>1</v>
      </c>
      <c r="AA778">
        <v>1</v>
      </c>
      <c r="AB778">
        <v>1</v>
      </c>
      <c r="AC778">
        <v>0</v>
      </c>
      <c r="AD778">
        <v>1</v>
      </c>
      <c r="AE778">
        <v>0</v>
      </c>
      <c r="AF778">
        <v>1</v>
      </c>
      <c r="AG778">
        <v>0</v>
      </c>
      <c r="AH778">
        <v>0</v>
      </c>
      <c r="AI778">
        <v>1</v>
      </c>
    </row>
    <row r="779" spans="1:37" x14ac:dyDescent="0.25">
      <c r="A779" t="str">
        <f>"775"</f>
        <v>775</v>
      </c>
      <c r="B779" t="str">
        <f t="shared" si="43"/>
        <v>201</v>
      </c>
      <c r="C779" t="str">
        <f t="shared" si="42"/>
        <v>31</v>
      </c>
      <c r="D779" t="str">
        <f>"12"</f>
        <v>12</v>
      </c>
      <c r="E779" t="str">
        <f>"201-31-12"</f>
        <v>201-31-12</v>
      </c>
      <c r="F779" t="s">
        <v>41</v>
      </c>
      <c r="G779" t="s">
        <v>42</v>
      </c>
      <c r="H779" t="s">
        <v>43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1</v>
      </c>
      <c r="AC779">
        <v>1</v>
      </c>
      <c r="AD779">
        <v>0</v>
      </c>
      <c r="AE779">
        <v>0</v>
      </c>
      <c r="AF779">
        <v>0</v>
      </c>
      <c r="AG779">
        <v>1</v>
      </c>
      <c r="AH779">
        <v>0</v>
      </c>
      <c r="AI779">
        <v>1</v>
      </c>
    </row>
    <row r="780" spans="1:37" x14ac:dyDescent="0.25">
      <c r="A780" t="str">
        <f>"776"</f>
        <v>776</v>
      </c>
      <c r="B780" t="str">
        <f t="shared" si="43"/>
        <v>201</v>
      </c>
      <c r="C780" t="str">
        <f t="shared" ref="C780:C804" si="44">"32"</f>
        <v>32</v>
      </c>
      <c r="D780" t="str">
        <f>"22"</f>
        <v>22</v>
      </c>
      <c r="E780" t="str">
        <f>"201-32-22"</f>
        <v>201-32-22</v>
      </c>
      <c r="F780" t="s">
        <v>41</v>
      </c>
      <c r="G780" t="s">
        <v>44</v>
      </c>
      <c r="H780" t="s">
        <v>45</v>
      </c>
      <c r="I780">
        <v>0</v>
      </c>
      <c r="J780">
        <v>0</v>
      </c>
      <c r="K780">
        <v>1</v>
      </c>
      <c r="L780">
        <v>0</v>
      </c>
      <c r="M780">
        <v>1</v>
      </c>
      <c r="N780">
        <v>1</v>
      </c>
      <c r="O780">
        <v>0</v>
      </c>
      <c r="P780">
        <v>1</v>
      </c>
      <c r="Q780">
        <v>0</v>
      </c>
      <c r="AF780">
        <v>0</v>
      </c>
      <c r="AG780">
        <v>1</v>
      </c>
      <c r="AH780">
        <v>0</v>
      </c>
      <c r="AI780">
        <v>1</v>
      </c>
      <c r="AJ780">
        <v>0</v>
      </c>
      <c r="AK780">
        <v>1</v>
      </c>
    </row>
    <row r="781" spans="1:37" x14ac:dyDescent="0.25">
      <c r="A781" t="str">
        <f>"777"</f>
        <v>777</v>
      </c>
      <c r="B781" t="str">
        <f t="shared" si="43"/>
        <v>201</v>
      </c>
      <c r="C781" t="str">
        <f t="shared" si="44"/>
        <v>32</v>
      </c>
      <c r="D781" t="str">
        <f>"21"</f>
        <v>21</v>
      </c>
      <c r="E781" t="str">
        <f>"201-32-21"</f>
        <v>201-32-21</v>
      </c>
      <c r="F781" t="s">
        <v>41</v>
      </c>
      <c r="G781" t="s">
        <v>44</v>
      </c>
      <c r="H781" t="s">
        <v>45</v>
      </c>
      <c r="I781">
        <v>0</v>
      </c>
      <c r="J781">
        <v>1</v>
      </c>
      <c r="K781">
        <v>1</v>
      </c>
      <c r="L781">
        <v>1</v>
      </c>
      <c r="M781">
        <v>0</v>
      </c>
      <c r="N781">
        <v>1</v>
      </c>
      <c r="O781">
        <v>1</v>
      </c>
      <c r="P781">
        <v>0</v>
      </c>
      <c r="Q781">
        <v>0</v>
      </c>
      <c r="AF781">
        <v>0</v>
      </c>
      <c r="AG781">
        <v>1</v>
      </c>
      <c r="AH781">
        <v>0</v>
      </c>
      <c r="AI781">
        <v>1</v>
      </c>
      <c r="AJ781">
        <v>0</v>
      </c>
      <c r="AK781">
        <v>1</v>
      </c>
    </row>
    <row r="782" spans="1:37" x14ac:dyDescent="0.25">
      <c r="A782" t="str">
        <f>"778"</f>
        <v>778</v>
      </c>
      <c r="B782" t="str">
        <f t="shared" si="43"/>
        <v>201</v>
      </c>
      <c r="C782" t="str">
        <f t="shared" si="44"/>
        <v>32</v>
      </c>
      <c r="D782" t="str">
        <f>"14"</f>
        <v>14</v>
      </c>
      <c r="E782" t="str">
        <f>"201-32-14"</f>
        <v>201-32-14</v>
      </c>
      <c r="F782" t="s">
        <v>41</v>
      </c>
      <c r="G782" t="s">
        <v>44</v>
      </c>
      <c r="H782" t="s">
        <v>45</v>
      </c>
      <c r="I782">
        <v>1</v>
      </c>
      <c r="J782">
        <v>1</v>
      </c>
      <c r="K782">
        <v>0</v>
      </c>
      <c r="L782">
        <v>1</v>
      </c>
      <c r="M782">
        <v>0</v>
      </c>
      <c r="N782">
        <v>1</v>
      </c>
      <c r="O782">
        <v>0</v>
      </c>
      <c r="P782">
        <v>0</v>
      </c>
      <c r="Q782">
        <v>1</v>
      </c>
      <c r="AF782">
        <v>0</v>
      </c>
      <c r="AG782">
        <v>1</v>
      </c>
      <c r="AH782">
        <v>1</v>
      </c>
      <c r="AI782">
        <v>0</v>
      </c>
      <c r="AJ782">
        <v>1</v>
      </c>
      <c r="AK782">
        <v>0</v>
      </c>
    </row>
    <row r="783" spans="1:37" x14ac:dyDescent="0.25">
      <c r="A783" t="str">
        <f>"779"</f>
        <v>779</v>
      </c>
      <c r="B783" t="str">
        <f t="shared" si="43"/>
        <v>201</v>
      </c>
      <c r="C783" t="str">
        <f t="shared" si="44"/>
        <v>32</v>
      </c>
      <c r="D783" t="str">
        <f>"13"</f>
        <v>13</v>
      </c>
      <c r="E783" t="str">
        <f>"201-32-13"</f>
        <v>201-32-13</v>
      </c>
      <c r="F783" t="s">
        <v>41</v>
      </c>
      <c r="G783" t="s">
        <v>44</v>
      </c>
      <c r="H783" t="s">
        <v>45</v>
      </c>
      <c r="I783">
        <v>0</v>
      </c>
      <c r="J783">
        <v>1</v>
      </c>
      <c r="K783">
        <v>1</v>
      </c>
      <c r="L783">
        <v>0</v>
      </c>
      <c r="M783">
        <v>1</v>
      </c>
      <c r="N783">
        <v>1</v>
      </c>
      <c r="O783">
        <v>0</v>
      </c>
      <c r="P783">
        <v>0</v>
      </c>
      <c r="Q783">
        <v>1</v>
      </c>
      <c r="AF783">
        <v>0</v>
      </c>
      <c r="AG783">
        <v>1</v>
      </c>
      <c r="AH783">
        <v>1</v>
      </c>
      <c r="AI783">
        <v>0</v>
      </c>
      <c r="AJ783">
        <v>0</v>
      </c>
      <c r="AK783">
        <v>1</v>
      </c>
    </row>
    <row r="784" spans="1:37" x14ac:dyDescent="0.25">
      <c r="A784" t="str">
        <f>"780"</f>
        <v>780</v>
      </c>
      <c r="B784" t="str">
        <f t="shared" si="43"/>
        <v>201</v>
      </c>
      <c r="C784" t="str">
        <f t="shared" si="44"/>
        <v>32</v>
      </c>
      <c r="D784" t="str">
        <f>"9"</f>
        <v>9</v>
      </c>
      <c r="E784" t="str">
        <f>"201-32-9"</f>
        <v>201-32-9</v>
      </c>
      <c r="F784" t="s">
        <v>41</v>
      </c>
      <c r="G784" t="s">
        <v>44</v>
      </c>
      <c r="H784" t="s">
        <v>45</v>
      </c>
      <c r="I784">
        <v>1</v>
      </c>
      <c r="J784">
        <v>0</v>
      </c>
      <c r="K784">
        <v>0</v>
      </c>
      <c r="L784">
        <v>0</v>
      </c>
      <c r="M784">
        <v>1</v>
      </c>
      <c r="N784">
        <v>1</v>
      </c>
      <c r="O784">
        <v>1</v>
      </c>
      <c r="P784">
        <v>0</v>
      </c>
      <c r="Q784">
        <v>1</v>
      </c>
      <c r="AF784">
        <v>0</v>
      </c>
      <c r="AG784">
        <v>1</v>
      </c>
      <c r="AH784">
        <v>0</v>
      </c>
      <c r="AI784">
        <v>1</v>
      </c>
      <c r="AJ784">
        <v>0</v>
      </c>
      <c r="AK784">
        <v>1</v>
      </c>
    </row>
    <row r="785" spans="1:37" x14ac:dyDescent="0.25">
      <c r="A785" t="str">
        <f>"781"</f>
        <v>781</v>
      </c>
      <c r="B785" t="str">
        <f t="shared" si="43"/>
        <v>201</v>
      </c>
      <c r="C785" t="str">
        <f t="shared" si="44"/>
        <v>32</v>
      </c>
      <c r="D785" t="str">
        <f>"4"</f>
        <v>4</v>
      </c>
      <c r="E785" t="str">
        <f>"201-32-4"</f>
        <v>201-32-4</v>
      </c>
      <c r="F785" t="s">
        <v>41</v>
      </c>
      <c r="G785" t="s">
        <v>44</v>
      </c>
      <c r="H785" t="s">
        <v>45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1</v>
      </c>
      <c r="O785">
        <v>0</v>
      </c>
      <c r="P785">
        <v>0</v>
      </c>
      <c r="Q785">
        <v>0</v>
      </c>
      <c r="AF785">
        <v>1</v>
      </c>
      <c r="AG785">
        <v>0</v>
      </c>
      <c r="AH785">
        <v>1</v>
      </c>
      <c r="AI785">
        <v>0</v>
      </c>
      <c r="AJ785">
        <v>1</v>
      </c>
      <c r="AK785">
        <v>0</v>
      </c>
    </row>
    <row r="786" spans="1:37" x14ac:dyDescent="0.25">
      <c r="A786" t="str">
        <f>"782"</f>
        <v>782</v>
      </c>
      <c r="B786" t="str">
        <f t="shared" si="43"/>
        <v>201</v>
      </c>
      <c r="C786" t="str">
        <f t="shared" si="44"/>
        <v>32</v>
      </c>
      <c r="D786" t="str">
        <f>"18"</f>
        <v>18</v>
      </c>
      <c r="E786" t="str">
        <f>"201-32-18"</f>
        <v>201-32-18</v>
      </c>
      <c r="F786" t="s">
        <v>41</v>
      </c>
      <c r="G786" t="s">
        <v>44</v>
      </c>
      <c r="H786" t="s">
        <v>45</v>
      </c>
      <c r="I786">
        <v>1</v>
      </c>
      <c r="J786">
        <v>0</v>
      </c>
      <c r="K786">
        <v>1</v>
      </c>
      <c r="L786">
        <v>0</v>
      </c>
      <c r="M786">
        <v>0</v>
      </c>
      <c r="N786">
        <v>1</v>
      </c>
      <c r="O786">
        <v>1</v>
      </c>
      <c r="P786">
        <v>0</v>
      </c>
      <c r="Q786">
        <v>1</v>
      </c>
      <c r="AF786">
        <v>0</v>
      </c>
      <c r="AG786">
        <v>1</v>
      </c>
      <c r="AH786">
        <v>0</v>
      </c>
      <c r="AI786">
        <v>0</v>
      </c>
      <c r="AJ786">
        <v>0</v>
      </c>
      <c r="AK786">
        <v>1</v>
      </c>
    </row>
    <row r="787" spans="1:37" x14ac:dyDescent="0.25">
      <c r="A787" t="str">
        <f>"783"</f>
        <v>783</v>
      </c>
      <c r="B787" t="str">
        <f t="shared" si="43"/>
        <v>201</v>
      </c>
      <c r="C787" t="str">
        <f t="shared" si="44"/>
        <v>32</v>
      </c>
      <c r="D787" t="str">
        <f>"17"</f>
        <v>17</v>
      </c>
      <c r="E787" t="str">
        <f>"201-32-17"</f>
        <v>201-32-17</v>
      </c>
      <c r="F787" t="s">
        <v>41</v>
      </c>
      <c r="G787" t="s">
        <v>44</v>
      </c>
      <c r="H787" t="s">
        <v>45</v>
      </c>
      <c r="I787">
        <v>1</v>
      </c>
      <c r="J787">
        <v>1</v>
      </c>
      <c r="K787">
        <v>1</v>
      </c>
      <c r="L787">
        <v>1</v>
      </c>
      <c r="M787">
        <v>0</v>
      </c>
      <c r="N787">
        <v>1</v>
      </c>
      <c r="O787">
        <v>0</v>
      </c>
      <c r="P787">
        <v>0</v>
      </c>
      <c r="Q787">
        <v>0</v>
      </c>
      <c r="AF787">
        <v>1</v>
      </c>
      <c r="AG787">
        <v>0</v>
      </c>
      <c r="AH787">
        <v>1</v>
      </c>
      <c r="AI787">
        <v>0</v>
      </c>
      <c r="AJ787">
        <v>1</v>
      </c>
      <c r="AK787">
        <v>0</v>
      </c>
    </row>
    <row r="788" spans="1:37" x14ac:dyDescent="0.25">
      <c r="A788" t="str">
        <f>"784"</f>
        <v>784</v>
      </c>
      <c r="B788" t="str">
        <f t="shared" si="43"/>
        <v>201</v>
      </c>
      <c r="C788" t="str">
        <f t="shared" si="44"/>
        <v>32</v>
      </c>
      <c r="D788" t="str">
        <f>"12"</f>
        <v>12</v>
      </c>
      <c r="E788" t="str">
        <f>"201-32-12"</f>
        <v>201-32-12</v>
      </c>
      <c r="F788" t="s">
        <v>41</v>
      </c>
      <c r="G788" t="s">
        <v>44</v>
      </c>
      <c r="H788" t="s">
        <v>45</v>
      </c>
      <c r="I788">
        <v>1</v>
      </c>
      <c r="J788">
        <v>0</v>
      </c>
      <c r="K788">
        <v>1</v>
      </c>
      <c r="L788">
        <v>0</v>
      </c>
      <c r="M788">
        <v>1</v>
      </c>
      <c r="N788">
        <v>1</v>
      </c>
      <c r="O788">
        <v>0</v>
      </c>
      <c r="P788">
        <v>1</v>
      </c>
      <c r="Q788">
        <v>0</v>
      </c>
      <c r="AF788">
        <v>0</v>
      </c>
      <c r="AG788">
        <v>0</v>
      </c>
      <c r="AH788">
        <v>0</v>
      </c>
      <c r="AI788">
        <v>0</v>
      </c>
      <c r="AJ788">
        <v>1</v>
      </c>
      <c r="AK788">
        <v>0</v>
      </c>
    </row>
    <row r="789" spans="1:37" x14ac:dyDescent="0.25">
      <c r="A789" t="str">
        <f>"785"</f>
        <v>785</v>
      </c>
      <c r="B789" t="str">
        <f t="shared" si="43"/>
        <v>201</v>
      </c>
      <c r="C789" t="str">
        <f t="shared" si="44"/>
        <v>32</v>
      </c>
      <c r="D789" t="str">
        <f>"6"</f>
        <v>6</v>
      </c>
      <c r="E789" t="str">
        <f>"201-32-6"</f>
        <v>201-32-6</v>
      </c>
      <c r="F789" t="s">
        <v>41</v>
      </c>
      <c r="G789" t="s">
        <v>44</v>
      </c>
      <c r="H789" t="s">
        <v>45</v>
      </c>
      <c r="I789">
        <v>1</v>
      </c>
      <c r="J789">
        <v>0</v>
      </c>
      <c r="K789">
        <v>1</v>
      </c>
      <c r="L789">
        <v>1</v>
      </c>
      <c r="M789">
        <v>0</v>
      </c>
      <c r="N789">
        <v>1</v>
      </c>
      <c r="O789">
        <v>0</v>
      </c>
      <c r="P789">
        <v>1</v>
      </c>
      <c r="Q789">
        <v>0</v>
      </c>
      <c r="AF789">
        <v>1</v>
      </c>
      <c r="AG789">
        <v>0</v>
      </c>
      <c r="AH789">
        <v>1</v>
      </c>
      <c r="AI789">
        <v>0</v>
      </c>
      <c r="AJ789">
        <v>1</v>
      </c>
      <c r="AK789">
        <v>0</v>
      </c>
    </row>
    <row r="790" spans="1:37" x14ac:dyDescent="0.25">
      <c r="A790" t="str">
        <f>"786"</f>
        <v>786</v>
      </c>
      <c r="B790" t="str">
        <f t="shared" si="43"/>
        <v>201</v>
      </c>
      <c r="C790" t="str">
        <f t="shared" si="44"/>
        <v>32</v>
      </c>
      <c r="D790" t="str">
        <f>"1"</f>
        <v>1</v>
      </c>
      <c r="E790" t="str">
        <f>"201-32-1"</f>
        <v>201-32-1</v>
      </c>
      <c r="F790" t="s">
        <v>41</v>
      </c>
      <c r="G790" t="s">
        <v>42</v>
      </c>
      <c r="H790" t="s">
        <v>43</v>
      </c>
      <c r="R790">
        <v>1</v>
      </c>
      <c r="S790">
        <v>1</v>
      </c>
      <c r="T790">
        <v>0</v>
      </c>
      <c r="U790">
        <v>0</v>
      </c>
      <c r="V790">
        <v>1</v>
      </c>
      <c r="W790">
        <v>0</v>
      </c>
      <c r="X790">
        <v>0</v>
      </c>
      <c r="Y790">
        <v>0</v>
      </c>
      <c r="Z790">
        <v>0</v>
      </c>
      <c r="AA790">
        <v>1</v>
      </c>
      <c r="AB790">
        <v>0</v>
      </c>
      <c r="AC790">
        <v>1</v>
      </c>
      <c r="AD790">
        <v>1</v>
      </c>
      <c r="AE790">
        <v>0</v>
      </c>
      <c r="AF790">
        <v>0</v>
      </c>
      <c r="AG790">
        <v>1</v>
      </c>
      <c r="AH790">
        <v>1</v>
      </c>
      <c r="AI790">
        <v>0</v>
      </c>
    </row>
    <row r="791" spans="1:37" x14ac:dyDescent="0.25">
      <c r="A791" t="str">
        <f>"787"</f>
        <v>787</v>
      </c>
      <c r="B791" t="str">
        <f t="shared" si="43"/>
        <v>201</v>
      </c>
      <c r="C791" t="str">
        <f t="shared" si="44"/>
        <v>32</v>
      </c>
      <c r="D791" t="str">
        <f>"24"</f>
        <v>24</v>
      </c>
      <c r="E791" t="str">
        <f>"201-32-24"</f>
        <v>201-32-24</v>
      </c>
      <c r="F791" t="s">
        <v>41</v>
      </c>
      <c r="G791" t="s">
        <v>44</v>
      </c>
      <c r="H791" t="s">
        <v>45</v>
      </c>
      <c r="I791">
        <v>0</v>
      </c>
      <c r="J791">
        <v>0</v>
      </c>
      <c r="K791">
        <v>1</v>
      </c>
      <c r="L791">
        <v>1</v>
      </c>
      <c r="M791">
        <v>1</v>
      </c>
      <c r="N791">
        <v>1</v>
      </c>
      <c r="O791">
        <v>0</v>
      </c>
      <c r="P791">
        <v>1</v>
      </c>
      <c r="Q791">
        <v>0</v>
      </c>
      <c r="AF791">
        <v>1</v>
      </c>
      <c r="AG791">
        <v>0</v>
      </c>
      <c r="AH791">
        <v>1</v>
      </c>
      <c r="AI791">
        <v>0</v>
      </c>
      <c r="AJ791">
        <v>1</v>
      </c>
      <c r="AK791">
        <v>0</v>
      </c>
    </row>
    <row r="792" spans="1:37" x14ac:dyDescent="0.25">
      <c r="A792" t="str">
        <f>"788"</f>
        <v>788</v>
      </c>
      <c r="B792" t="str">
        <f t="shared" si="43"/>
        <v>201</v>
      </c>
      <c r="C792" t="str">
        <f t="shared" si="44"/>
        <v>32</v>
      </c>
      <c r="D792" t="str">
        <f>"23"</f>
        <v>23</v>
      </c>
      <c r="E792" t="str">
        <f>"201-32-23"</f>
        <v>201-32-23</v>
      </c>
      <c r="F792" t="s">
        <v>41</v>
      </c>
      <c r="G792" t="s">
        <v>44</v>
      </c>
      <c r="H792" t="s">
        <v>45</v>
      </c>
      <c r="I792">
        <v>0</v>
      </c>
      <c r="J792">
        <v>0</v>
      </c>
      <c r="K792">
        <v>1</v>
      </c>
      <c r="L792">
        <v>0</v>
      </c>
      <c r="M792">
        <v>1</v>
      </c>
      <c r="N792">
        <v>1</v>
      </c>
      <c r="O792">
        <v>0</v>
      </c>
      <c r="P792">
        <v>0</v>
      </c>
      <c r="Q792">
        <v>1</v>
      </c>
      <c r="AF792">
        <v>0</v>
      </c>
      <c r="AG792">
        <v>1</v>
      </c>
      <c r="AH792">
        <v>0</v>
      </c>
      <c r="AI792">
        <v>1</v>
      </c>
      <c r="AJ792">
        <v>0</v>
      </c>
      <c r="AK792">
        <v>1</v>
      </c>
    </row>
    <row r="793" spans="1:37" x14ac:dyDescent="0.25">
      <c r="A793" t="str">
        <f>"789"</f>
        <v>789</v>
      </c>
      <c r="B793" t="str">
        <f t="shared" si="43"/>
        <v>201</v>
      </c>
      <c r="C793" t="str">
        <f t="shared" si="44"/>
        <v>32</v>
      </c>
      <c r="D793" t="str">
        <f>"20"</f>
        <v>20</v>
      </c>
      <c r="E793" t="str">
        <f>"201-32-20"</f>
        <v>201-32-20</v>
      </c>
      <c r="F793" t="s">
        <v>41</v>
      </c>
      <c r="G793" t="s">
        <v>44</v>
      </c>
      <c r="H793" t="s">
        <v>45</v>
      </c>
      <c r="I793">
        <v>0</v>
      </c>
      <c r="J793">
        <v>0</v>
      </c>
      <c r="K793">
        <v>1</v>
      </c>
      <c r="L793">
        <v>0</v>
      </c>
      <c r="M793">
        <v>1</v>
      </c>
      <c r="N793">
        <v>1</v>
      </c>
      <c r="O793">
        <v>0</v>
      </c>
      <c r="P793">
        <v>1</v>
      </c>
      <c r="Q793">
        <v>1</v>
      </c>
      <c r="AF793">
        <v>1</v>
      </c>
      <c r="AG793">
        <v>0</v>
      </c>
      <c r="AH793">
        <v>1</v>
      </c>
      <c r="AI793">
        <v>0</v>
      </c>
      <c r="AJ793">
        <v>1</v>
      </c>
      <c r="AK793">
        <v>0</v>
      </c>
    </row>
    <row r="794" spans="1:37" x14ac:dyDescent="0.25">
      <c r="A794" t="str">
        <f>"790"</f>
        <v>790</v>
      </c>
      <c r="B794" t="str">
        <f t="shared" si="43"/>
        <v>201</v>
      </c>
      <c r="C794" t="str">
        <f t="shared" si="44"/>
        <v>32</v>
      </c>
      <c r="D794" t="str">
        <f>"19"</f>
        <v>19</v>
      </c>
      <c r="E794" t="str">
        <f>"201-32-19"</f>
        <v>201-32-19</v>
      </c>
      <c r="F794" t="s">
        <v>41</v>
      </c>
      <c r="G794" t="s">
        <v>44</v>
      </c>
      <c r="H794" t="s">
        <v>45</v>
      </c>
      <c r="I794">
        <v>0</v>
      </c>
      <c r="J794">
        <v>1</v>
      </c>
      <c r="K794">
        <v>0</v>
      </c>
      <c r="L794">
        <v>1</v>
      </c>
      <c r="M794">
        <v>0</v>
      </c>
      <c r="N794">
        <v>1</v>
      </c>
      <c r="O794">
        <v>1</v>
      </c>
      <c r="P794">
        <v>0</v>
      </c>
      <c r="Q794">
        <v>1</v>
      </c>
      <c r="AF794">
        <v>0</v>
      </c>
      <c r="AG794">
        <v>1</v>
      </c>
      <c r="AH794">
        <v>1</v>
      </c>
      <c r="AI794">
        <v>0</v>
      </c>
      <c r="AJ794">
        <v>1</v>
      </c>
      <c r="AK794">
        <v>0</v>
      </c>
    </row>
    <row r="795" spans="1:37" x14ac:dyDescent="0.25">
      <c r="A795" t="str">
        <f>"791"</f>
        <v>791</v>
      </c>
      <c r="B795" t="str">
        <f t="shared" si="43"/>
        <v>201</v>
      </c>
      <c r="C795" t="str">
        <f t="shared" si="44"/>
        <v>32</v>
      </c>
      <c r="D795" t="str">
        <f>"10"</f>
        <v>10</v>
      </c>
      <c r="E795" t="str">
        <f>"201-32-10"</f>
        <v>201-32-10</v>
      </c>
      <c r="F795" t="s">
        <v>41</v>
      </c>
      <c r="G795" t="s">
        <v>44</v>
      </c>
      <c r="H795" t="s">
        <v>45</v>
      </c>
      <c r="I795">
        <v>1</v>
      </c>
      <c r="J795">
        <v>0</v>
      </c>
      <c r="K795">
        <v>0</v>
      </c>
      <c r="L795">
        <v>0</v>
      </c>
      <c r="M795">
        <v>1</v>
      </c>
      <c r="N795">
        <v>1</v>
      </c>
      <c r="O795">
        <v>1</v>
      </c>
      <c r="P795">
        <v>0</v>
      </c>
      <c r="Q795">
        <v>1</v>
      </c>
      <c r="AF795">
        <v>0</v>
      </c>
      <c r="AG795">
        <v>1</v>
      </c>
      <c r="AH795">
        <v>0</v>
      </c>
      <c r="AI795">
        <v>1</v>
      </c>
      <c r="AJ795">
        <v>0</v>
      </c>
      <c r="AK795">
        <v>1</v>
      </c>
    </row>
    <row r="796" spans="1:37" x14ac:dyDescent="0.25">
      <c r="A796" t="str">
        <f>"792"</f>
        <v>792</v>
      </c>
      <c r="B796" t="str">
        <f t="shared" si="43"/>
        <v>201</v>
      </c>
      <c r="C796" t="str">
        <f t="shared" si="44"/>
        <v>32</v>
      </c>
      <c r="D796" t="str">
        <f>"7"</f>
        <v>7</v>
      </c>
      <c r="E796" t="str">
        <f>"201-32-7"</f>
        <v>201-32-7</v>
      </c>
      <c r="F796" t="s">
        <v>41</v>
      </c>
      <c r="G796" t="s">
        <v>44</v>
      </c>
      <c r="H796" t="s">
        <v>45</v>
      </c>
      <c r="I796">
        <v>1</v>
      </c>
      <c r="J796">
        <v>0</v>
      </c>
      <c r="K796">
        <v>0</v>
      </c>
      <c r="L796">
        <v>0</v>
      </c>
      <c r="M796">
        <v>1</v>
      </c>
      <c r="N796">
        <v>1</v>
      </c>
      <c r="O796">
        <v>0</v>
      </c>
      <c r="P796">
        <v>1</v>
      </c>
      <c r="Q796">
        <v>1</v>
      </c>
      <c r="AF796">
        <v>0</v>
      </c>
      <c r="AG796">
        <v>1</v>
      </c>
      <c r="AH796">
        <v>1</v>
      </c>
      <c r="AI796">
        <v>0</v>
      </c>
      <c r="AJ796">
        <v>1</v>
      </c>
      <c r="AK796">
        <v>0</v>
      </c>
    </row>
    <row r="797" spans="1:37" x14ac:dyDescent="0.25">
      <c r="A797" t="str">
        <f>"793"</f>
        <v>793</v>
      </c>
      <c r="B797" t="str">
        <f t="shared" si="43"/>
        <v>201</v>
      </c>
      <c r="C797" t="str">
        <f t="shared" si="44"/>
        <v>32</v>
      </c>
      <c r="D797" t="str">
        <f>"2"</f>
        <v>2</v>
      </c>
      <c r="E797" t="str">
        <f>"201-32-2"</f>
        <v>201-32-2</v>
      </c>
      <c r="F797" t="s">
        <v>41</v>
      </c>
      <c r="G797" t="s">
        <v>42</v>
      </c>
      <c r="H797" t="s">
        <v>43</v>
      </c>
      <c r="R797">
        <v>1</v>
      </c>
      <c r="S797">
        <v>1</v>
      </c>
      <c r="T797">
        <v>0</v>
      </c>
      <c r="U797">
        <v>0</v>
      </c>
      <c r="V797">
        <v>1</v>
      </c>
      <c r="W797">
        <v>0</v>
      </c>
      <c r="X797">
        <v>0</v>
      </c>
      <c r="Y797">
        <v>0</v>
      </c>
      <c r="Z797">
        <v>0</v>
      </c>
      <c r="AA797">
        <v>1</v>
      </c>
      <c r="AB797">
        <v>0</v>
      </c>
      <c r="AC797">
        <v>1</v>
      </c>
      <c r="AD797">
        <v>1</v>
      </c>
      <c r="AE797">
        <v>0</v>
      </c>
      <c r="AF797">
        <v>0</v>
      </c>
      <c r="AG797">
        <v>1</v>
      </c>
      <c r="AH797">
        <v>1</v>
      </c>
      <c r="AI797">
        <v>0</v>
      </c>
    </row>
    <row r="798" spans="1:37" x14ac:dyDescent="0.25">
      <c r="A798" t="str">
        <f>"794"</f>
        <v>794</v>
      </c>
      <c r="B798" t="str">
        <f t="shared" si="43"/>
        <v>201</v>
      </c>
      <c r="C798" t="str">
        <f t="shared" si="44"/>
        <v>32</v>
      </c>
      <c r="D798" t="str">
        <f>"25"</f>
        <v>25</v>
      </c>
      <c r="E798" t="str">
        <f>"201-32-25"</f>
        <v>201-32-25</v>
      </c>
      <c r="F798" t="s">
        <v>41</v>
      </c>
      <c r="G798" t="s">
        <v>44</v>
      </c>
      <c r="H798" t="s">
        <v>45</v>
      </c>
      <c r="I798">
        <v>0</v>
      </c>
      <c r="J798">
        <v>1</v>
      </c>
      <c r="K798">
        <v>1</v>
      </c>
      <c r="L798">
        <v>0</v>
      </c>
      <c r="M798">
        <v>0</v>
      </c>
      <c r="N798">
        <v>1</v>
      </c>
      <c r="O798">
        <v>1</v>
      </c>
      <c r="P798">
        <v>0</v>
      </c>
      <c r="Q798">
        <v>0</v>
      </c>
      <c r="AF798">
        <v>0</v>
      </c>
      <c r="AG798">
        <v>1</v>
      </c>
      <c r="AH798">
        <v>1</v>
      </c>
      <c r="AI798">
        <v>0</v>
      </c>
      <c r="AJ798">
        <v>1</v>
      </c>
      <c r="AK798">
        <v>0</v>
      </c>
    </row>
    <row r="799" spans="1:37" x14ac:dyDescent="0.25">
      <c r="A799" t="str">
        <f>"795"</f>
        <v>795</v>
      </c>
      <c r="B799" t="str">
        <f t="shared" si="43"/>
        <v>201</v>
      </c>
      <c r="C799" t="str">
        <f t="shared" si="44"/>
        <v>32</v>
      </c>
      <c r="D799" t="str">
        <f>"16"</f>
        <v>16</v>
      </c>
      <c r="E799" t="str">
        <f>"201-32-16"</f>
        <v>201-32-16</v>
      </c>
      <c r="F799" t="s">
        <v>41</v>
      </c>
      <c r="G799" t="s">
        <v>44</v>
      </c>
      <c r="H799" t="s">
        <v>45</v>
      </c>
      <c r="I799">
        <v>0</v>
      </c>
      <c r="J799">
        <v>0</v>
      </c>
      <c r="K799">
        <v>0</v>
      </c>
      <c r="L799">
        <v>1</v>
      </c>
      <c r="M799">
        <v>1</v>
      </c>
      <c r="N799">
        <v>1</v>
      </c>
      <c r="O799">
        <v>1</v>
      </c>
      <c r="P799">
        <v>0</v>
      </c>
      <c r="Q799">
        <v>1</v>
      </c>
      <c r="AF799">
        <v>0</v>
      </c>
      <c r="AG799">
        <v>1</v>
      </c>
      <c r="AH799">
        <v>1</v>
      </c>
      <c r="AI799">
        <v>0</v>
      </c>
      <c r="AJ799">
        <v>1</v>
      </c>
      <c r="AK799">
        <v>0</v>
      </c>
    </row>
    <row r="800" spans="1:37" x14ac:dyDescent="0.25">
      <c r="A800" t="str">
        <f>"796"</f>
        <v>796</v>
      </c>
      <c r="B800" t="str">
        <f t="shared" si="43"/>
        <v>201</v>
      </c>
      <c r="C800" t="str">
        <f t="shared" si="44"/>
        <v>32</v>
      </c>
      <c r="D800" t="str">
        <f>"15"</f>
        <v>15</v>
      </c>
      <c r="E800" t="str">
        <f>"201-32-15"</f>
        <v>201-32-15</v>
      </c>
      <c r="F800" t="s">
        <v>41</v>
      </c>
      <c r="G800" t="s">
        <v>44</v>
      </c>
      <c r="H800" t="s">
        <v>45</v>
      </c>
      <c r="I800">
        <v>1</v>
      </c>
      <c r="J800">
        <v>0</v>
      </c>
      <c r="K800">
        <v>0</v>
      </c>
      <c r="L800">
        <v>0</v>
      </c>
      <c r="M800">
        <v>1</v>
      </c>
      <c r="N800">
        <v>1</v>
      </c>
      <c r="O800">
        <v>0</v>
      </c>
      <c r="P800">
        <v>1</v>
      </c>
      <c r="Q800">
        <v>1</v>
      </c>
      <c r="AF800">
        <v>1</v>
      </c>
      <c r="AG800">
        <v>0</v>
      </c>
      <c r="AH800">
        <v>1</v>
      </c>
      <c r="AI800">
        <v>0</v>
      </c>
      <c r="AJ800">
        <v>1</v>
      </c>
      <c r="AK800">
        <v>0</v>
      </c>
    </row>
    <row r="801" spans="1:37" x14ac:dyDescent="0.25">
      <c r="A801" t="str">
        <f>"797"</f>
        <v>797</v>
      </c>
      <c r="B801" t="str">
        <f t="shared" si="43"/>
        <v>201</v>
      </c>
      <c r="C801" t="str">
        <f t="shared" si="44"/>
        <v>32</v>
      </c>
      <c r="D801" t="str">
        <f>"11"</f>
        <v>11</v>
      </c>
      <c r="E801" t="str">
        <f>"201-32-11"</f>
        <v>201-32-11</v>
      </c>
      <c r="F801" t="s">
        <v>41</v>
      </c>
      <c r="G801" t="s">
        <v>44</v>
      </c>
      <c r="H801" t="s">
        <v>45</v>
      </c>
      <c r="I801">
        <v>0</v>
      </c>
      <c r="J801">
        <v>1</v>
      </c>
      <c r="K801">
        <v>0</v>
      </c>
      <c r="L801">
        <v>0</v>
      </c>
      <c r="M801">
        <v>1</v>
      </c>
      <c r="N801">
        <v>1</v>
      </c>
      <c r="O801">
        <v>1</v>
      </c>
      <c r="P801">
        <v>1</v>
      </c>
      <c r="Q801">
        <v>0</v>
      </c>
      <c r="AF801">
        <v>1</v>
      </c>
      <c r="AG801">
        <v>0</v>
      </c>
      <c r="AH801">
        <v>1</v>
      </c>
      <c r="AI801">
        <v>0</v>
      </c>
      <c r="AJ801">
        <v>0</v>
      </c>
      <c r="AK801">
        <v>0</v>
      </c>
    </row>
    <row r="802" spans="1:37" x14ac:dyDescent="0.25">
      <c r="A802" t="str">
        <f>"798"</f>
        <v>798</v>
      </c>
      <c r="B802" t="str">
        <f t="shared" si="43"/>
        <v>201</v>
      </c>
      <c r="C802" t="str">
        <f t="shared" si="44"/>
        <v>32</v>
      </c>
      <c r="D802" t="str">
        <f>"8"</f>
        <v>8</v>
      </c>
      <c r="E802" t="str">
        <f>"201-32-8"</f>
        <v>201-32-8</v>
      </c>
      <c r="F802" t="s">
        <v>41</v>
      </c>
      <c r="G802" t="s">
        <v>44</v>
      </c>
      <c r="H802" t="s">
        <v>45</v>
      </c>
      <c r="I802">
        <v>1</v>
      </c>
      <c r="J802">
        <v>1</v>
      </c>
      <c r="K802">
        <v>0</v>
      </c>
      <c r="L802">
        <v>0</v>
      </c>
      <c r="M802">
        <v>1</v>
      </c>
      <c r="N802">
        <v>0</v>
      </c>
      <c r="O802">
        <v>1</v>
      </c>
      <c r="P802">
        <v>0</v>
      </c>
      <c r="Q802">
        <v>1</v>
      </c>
      <c r="AF802">
        <v>0</v>
      </c>
      <c r="AG802">
        <v>1</v>
      </c>
      <c r="AH802">
        <v>0</v>
      </c>
      <c r="AI802">
        <v>1</v>
      </c>
      <c r="AJ802">
        <v>0</v>
      </c>
      <c r="AK802">
        <v>1</v>
      </c>
    </row>
    <row r="803" spans="1:37" x14ac:dyDescent="0.25">
      <c r="A803" t="str">
        <f>"799"</f>
        <v>799</v>
      </c>
      <c r="B803" t="str">
        <f t="shared" si="43"/>
        <v>201</v>
      </c>
      <c r="C803" t="str">
        <f t="shared" si="44"/>
        <v>32</v>
      </c>
      <c r="D803" t="str">
        <f>"3"</f>
        <v>3</v>
      </c>
      <c r="E803" t="str">
        <f>"201-32-3"</f>
        <v>201-32-3</v>
      </c>
      <c r="F803" t="s">
        <v>41</v>
      </c>
      <c r="G803" t="s">
        <v>44</v>
      </c>
      <c r="H803" t="s">
        <v>45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1</v>
      </c>
      <c r="Q803">
        <v>0</v>
      </c>
      <c r="AF803">
        <v>1</v>
      </c>
      <c r="AG803">
        <v>0</v>
      </c>
      <c r="AH803">
        <v>0</v>
      </c>
      <c r="AI803">
        <v>1</v>
      </c>
      <c r="AJ803">
        <v>1</v>
      </c>
      <c r="AK803">
        <v>0</v>
      </c>
    </row>
    <row r="804" spans="1:37" x14ac:dyDescent="0.25">
      <c r="A804" t="str">
        <f>"800"</f>
        <v>800</v>
      </c>
      <c r="B804" t="str">
        <f t="shared" si="43"/>
        <v>201</v>
      </c>
      <c r="C804" t="str">
        <f t="shared" si="44"/>
        <v>32</v>
      </c>
      <c r="D804" t="str">
        <f>"5"</f>
        <v>5</v>
      </c>
      <c r="E804" t="str">
        <f>"201-32-5"</f>
        <v>201-32-5</v>
      </c>
      <c r="F804" t="s">
        <v>41</v>
      </c>
      <c r="G804" t="s">
        <v>44</v>
      </c>
      <c r="H804" t="s">
        <v>45</v>
      </c>
      <c r="I804">
        <v>1</v>
      </c>
      <c r="J804">
        <v>0</v>
      </c>
      <c r="K804">
        <v>0</v>
      </c>
      <c r="L804">
        <v>0</v>
      </c>
      <c r="M804">
        <v>1</v>
      </c>
      <c r="N804">
        <v>1</v>
      </c>
      <c r="O804">
        <v>1</v>
      </c>
      <c r="P804">
        <v>0</v>
      </c>
      <c r="Q804">
        <v>1</v>
      </c>
      <c r="AF804">
        <v>1</v>
      </c>
      <c r="AG804">
        <v>0</v>
      </c>
      <c r="AH804">
        <v>1</v>
      </c>
      <c r="AI804">
        <v>0</v>
      </c>
      <c r="AJ804">
        <v>1</v>
      </c>
      <c r="AK804">
        <v>0</v>
      </c>
    </row>
    <row r="805" spans="1:37" x14ac:dyDescent="0.25">
      <c r="A805" t="str">
        <f>"801"</f>
        <v>801</v>
      </c>
      <c r="B805" t="str">
        <f t="shared" si="43"/>
        <v>201</v>
      </c>
      <c r="C805" t="str">
        <f t="shared" ref="C805:C829" si="45">"33"</f>
        <v>33</v>
      </c>
      <c r="D805" t="str">
        <f>"22"</f>
        <v>22</v>
      </c>
      <c r="E805" t="str">
        <f>"201-33-22"</f>
        <v>201-33-22</v>
      </c>
      <c r="F805" t="s">
        <v>41</v>
      </c>
      <c r="G805" t="s">
        <v>42</v>
      </c>
      <c r="H805" t="s">
        <v>43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1</v>
      </c>
      <c r="X805">
        <v>0</v>
      </c>
      <c r="Y805">
        <v>1</v>
      </c>
      <c r="Z805">
        <v>1</v>
      </c>
      <c r="AA805">
        <v>1</v>
      </c>
      <c r="AB805">
        <v>0</v>
      </c>
      <c r="AC805">
        <v>1</v>
      </c>
      <c r="AD805">
        <v>0</v>
      </c>
      <c r="AE805">
        <v>1</v>
      </c>
      <c r="AF805">
        <v>0</v>
      </c>
      <c r="AG805">
        <v>1</v>
      </c>
      <c r="AH805">
        <v>0</v>
      </c>
      <c r="AI805">
        <v>1</v>
      </c>
    </row>
    <row r="806" spans="1:37" x14ac:dyDescent="0.25">
      <c r="A806" t="str">
        <f>"802"</f>
        <v>802</v>
      </c>
      <c r="B806" t="str">
        <f t="shared" si="43"/>
        <v>201</v>
      </c>
      <c r="C806" t="str">
        <f t="shared" si="45"/>
        <v>33</v>
      </c>
      <c r="D806" t="str">
        <f>"21"</f>
        <v>21</v>
      </c>
      <c r="E806" t="str">
        <f>"201-33-21"</f>
        <v>201-33-21</v>
      </c>
      <c r="F806" t="s">
        <v>41</v>
      </c>
      <c r="G806" t="s">
        <v>42</v>
      </c>
      <c r="H806" t="s">
        <v>43</v>
      </c>
      <c r="R806">
        <v>1</v>
      </c>
      <c r="S806">
        <v>0</v>
      </c>
      <c r="T806">
        <v>1</v>
      </c>
      <c r="U806">
        <v>0</v>
      </c>
      <c r="V806">
        <v>0</v>
      </c>
      <c r="W806">
        <v>0</v>
      </c>
      <c r="X806">
        <v>0</v>
      </c>
      <c r="Y806">
        <v>1</v>
      </c>
      <c r="Z806">
        <v>1</v>
      </c>
      <c r="AA806">
        <v>0</v>
      </c>
      <c r="AB806">
        <v>1</v>
      </c>
      <c r="AC806">
        <v>1</v>
      </c>
      <c r="AD806">
        <v>0</v>
      </c>
      <c r="AE806">
        <v>0</v>
      </c>
      <c r="AF806">
        <v>0</v>
      </c>
      <c r="AG806">
        <v>1</v>
      </c>
      <c r="AH806">
        <v>0</v>
      </c>
      <c r="AI806">
        <v>1</v>
      </c>
    </row>
    <row r="807" spans="1:37" x14ac:dyDescent="0.25">
      <c r="A807" t="str">
        <f>"803"</f>
        <v>803</v>
      </c>
      <c r="B807" t="str">
        <f t="shared" si="43"/>
        <v>201</v>
      </c>
      <c r="C807" t="str">
        <f t="shared" si="45"/>
        <v>33</v>
      </c>
      <c r="D807" t="str">
        <f>"14"</f>
        <v>14</v>
      </c>
      <c r="E807" t="str">
        <f>"201-33-14"</f>
        <v>201-33-14</v>
      </c>
      <c r="F807" t="s">
        <v>41</v>
      </c>
      <c r="G807" t="s">
        <v>42</v>
      </c>
      <c r="H807" t="s">
        <v>43</v>
      </c>
      <c r="R807">
        <v>1</v>
      </c>
      <c r="S807">
        <v>0</v>
      </c>
      <c r="T807">
        <v>0</v>
      </c>
      <c r="U807">
        <v>0</v>
      </c>
      <c r="V807">
        <v>0</v>
      </c>
      <c r="W807">
        <v>1</v>
      </c>
      <c r="X807">
        <v>0</v>
      </c>
      <c r="Y807">
        <v>1</v>
      </c>
      <c r="Z807">
        <v>1</v>
      </c>
      <c r="AA807">
        <v>0</v>
      </c>
      <c r="AB807">
        <v>1</v>
      </c>
      <c r="AC807">
        <v>1</v>
      </c>
      <c r="AD807">
        <v>0</v>
      </c>
      <c r="AE807">
        <v>0</v>
      </c>
      <c r="AF807">
        <v>0</v>
      </c>
      <c r="AG807">
        <v>1</v>
      </c>
      <c r="AH807">
        <v>1</v>
      </c>
      <c r="AI807">
        <v>0</v>
      </c>
    </row>
    <row r="808" spans="1:37" x14ac:dyDescent="0.25">
      <c r="A808" t="str">
        <f>"804"</f>
        <v>804</v>
      </c>
      <c r="B808" t="str">
        <f t="shared" si="43"/>
        <v>201</v>
      </c>
      <c r="C808" t="str">
        <f t="shared" si="45"/>
        <v>33</v>
      </c>
      <c r="D808" t="str">
        <f>"13"</f>
        <v>13</v>
      </c>
      <c r="E808" t="str">
        <f>"201-33-13"</f>
        <v>201-33-13</v>
      </c>
      <c r="F808" t="s">
        <v>41</v>
      </c>
      <c r="G808" t="s">
        <v>42</v>
      </c>
      <c r="H808" t="s">
        <v>43</v>
      </c>
      <c r="R808">
        <v>0</v>
      </c>
      <c r="S808">
        <v>1</v>
      </c>
      <c r="T808">
        <v>0</v>
      </c>
      <c r="U808">
        <v>0</v>
      </c>
      <c r="V808">
        <v>1</v>
      </c>
      <c r="W808">
        <v>1</v>
      </c>
      <c r="X808">
        <v>0</v>
      </c>
      <c r="Y808">
        <v>1</v>
      </c>
      <c r="Z808">
        <v>0</v>
      </c>
      <c r="AA808">
        <v>0</v>
      </c>
      <c r="AB808">
        <v>1</v>
      </c>
      <c r="AC808">
        <v>1</v>
      </c>
      <c r="AD808">
        <v>0</v>
      </c>
      <c r="AE808">
        <v>0</v>
      </c>
      <c r="AF808">
        <v>0</v>
      </c>
      <c r="AG808">
        <v>1</v>
      </c>
      <c r="AH808">
        <v>0</v>
      </c>
      <c r="AI808">
        <v>1</v>
      </c>
    </row>
    <row r="809" spans="1:37" x14ac:dyDescent="0.25">
      <c r="A809" t="str">
        <f>"805"</f>
        <v>805</v>
      </c>
      <c r="B809" t="str">
        <f t="shared" si="43"/>
        <v>201</v>
      </c>
      <c r="C809" t="str">
        <f t="shared" si="45"/>
        <v>33</v>
      </c>
      <c r="D809" t="str">
        <f>"9"</f>
        <v>9</v>
      </c>
      <c r="E809" t="str">
        <f>"201-33-9"</f>
        <v>201-33-9</v>
      </c>
      <c r="F809" t="s">
        <v>41</v>
      </c>
      <c r="G809" t="s">
        <v>42</v>
      </c>
      <c r="H809" t="s">
        <v>43</v>
      </c>
      <c r="R809">
        <v>1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1</v>
      </c>
      <c r="Y809">
        <v>1</v>
      </c>
      <c r="Z809">
        <v>1</v>
      </c>
      <c r="AA809">
        <v>0</v>
      </c>
      <c r="AB809">
        <v>1</v>
      </c>
      <c r="AC809">
        <v>0</v>
      </c>
      <c r="AD809">
        <v>0</v>
      </c>
      <c r="AE809">
        <v>1</v>
      </c>
      <c r="AF809">
        <v>1</v>
      </c>
      <c r="AG809">
        <v>0</v>
      </c>
      <c r="AH809">
        <v>1</v>
      </c>
      <c r="AI809">
        <v>0</v>
      </c>
    </row>
    <row r="810" spans="1:37" x14ac:dyDescent="0.25">
      <c r="A810" t="str">
        <f>"806"</f>
        <v>806</v>
      </c>
      <c r="B810" t="str">
        <f t="shared" si="43"/>
        <v>201</v>
      </c>
      <c r="C810" t="str">
        <f t="shared" si="45"/>
        <v>33</v>
      </c>
      <c r="D810" t="str">
        <f>"5"</f>
        <v>5</v>
      </c>
      <c r="E810" t="str">
        <f>"201-33-5"</f>
        <v>201-33-5</v>
      </c>
      <c r="F810" t="s">
        <v>41</v>
      </c>
      <c r="G810" t="s">
        <v>42</v>
      </c>
      <c r="H810" t="s">
        <v>43</v>
      </c>
      <c r="R810">
        <v>0</v>
      </c>
      <c r="S810">
        <v>1</v>
      </c>
      <c r="T810">
        <v>0</v>
      </c>
      <c r="U810">
        <v>1</v>
      </c>
      <c r="V810">
        <v>1</v>
      </c>
      <c r="W810">
        <v>0</v>
      </c>
      <c r="X810">
        <v>1</v>
      </c>
      <c r="Y810">
        <v>0</v>
      </c>
      <c r="Z810">
        <v>0</v>
      </c>
      <c r="AA810">
        <v>0</v>
      </c>
      <c r="AB810">
        <v>1</v>
      </c>
      <c r="AC810">
        <v>0</v>
      </c>
      <c r="AD810">
        <v>0</v>
      </c>
      <c r="AE810">
        <v>1</v>
      </c>
      <c r="AF810">
        <v>0</v>
      </c>
      <c r="AG810">
        <v>1</v>
      </c>
      <c r="AH810">
        <v>1</v>
      </c>
      <c r="AI810">
        <v>0</v>
      </c>
    </row>
    <row r="811" spans="1:37" x14ac:dyDescent="0.25">
      <c r="A811" t="str">
        <f>"807"</f>
        <v>807</v>
      </c>
      <c r="B811" t="str">
        <f t="shared" si="43"/>
        <v>201</v>
      </c>
      <c r="C811" t="str">
        <f t="shared" si="45"/>
        <v>33</v>
      </c>
      <c r="D811" t="str">
        <f>"2"</f>
        <v>2</v>
      </c>
      <c r="E811" t="str">
        <f>"201-33-2"</f>
        <v>201-33-2</v>
      </c>
      <c r="F811" t="s">
        <v>41</v>
      </c>
      <c r="G811" t="s">
        <v>42</v>
      </c>
      <c r="H811" t="s">
        <v>43</v>
      </c>
      <c r="R811">
        <v>0</v>
      </c>
      <c r="S811">
        <v>1</v>
      </c>
      <c r="T811">
        <v>1</v>
      </c>
      <c r="U811">
        <v>0</v>
      </c>
      <c r="V811">
        <v>1</v>
      </c>
      <c r="W811">
        <v>0</v>
      </c>
      <c r="X811">
        <v>0</v>
      </c>
      <c r="Y811">
        <v>0</v>
      </c>
      <c r="Z811">
        <v>1</v>
      </c>
      <c r="AA811">
        <v>0</v>
      </c>
      <c r="AB811">
        <v>1</v>
      </c>
      <c r="AC811">
        <v>0</v>
      </c>
      <c r="AD811">
        <v>1</v>
      </c>
      <c r="AE811">
        <v>0</v>
      </c>
      <c r="AF811">
        <v>0</v>
      </c>
      <c r="AG811">
        <v>1</v>
      </c>
      <c r="AH811">
        <v>1</v>
      </c>
      <c r="AI811">
        <v>0</v>
      </c>
    </row>
    <row r="812" spans="1:37" x14ac:dyDescent="0.25">
      <c r="A812" t="str">
        <f>"808"</f>
        <v>808</v>
      </c>
      <c r="B812" t="str">
        <f t="shared" si="43"/>
        <v>201</v>
      </c>
      <c r="C812" t="str">
        <f t="shared" si="45"/>
        <v>33</v>
      </c>
      <c r="D812" t="str">
        <f>"25"</f>
        <v>25</v>
      </c>
      <c r="E812" t="str">
        <f>"201-33-25"</f>
        <v>201-33-25</v>
      </c>
      <c r="F812" t="s">
        <v>41</v>
      </c>
      <c r="G812" t="s">
        <v>42</v>
      </c>
      <c r="H812" t="s">
        <v>43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1</v>
      </c>
      <c r="X812">
        <v>0</v>
      </c>
      <c r="Y812">
        <v>1</v>
      </c>
      <c r="Z812">
        <v>1</v>
      </c>
      <c r="AA812">
        <v>1</v>
      </c>
      <c r="AB812">
        <v>1</v>
      </c>
      <c r="AC812">
        <v>0</v>
      </c>
      <c r="AD812">
        <v>0</v>
      </c>
      <c r="AE812">
        <v>0</v>
      </c>
      <c r="AF812">
        <v>0</v>
      </c>
      <c r="AG812">
        <v>1</v>
      </c>
      <c r="AH812">
        <v>0</v>
      </c>
      <c r="AI812">
        <v>1</v>
      </c>
    </row>
    <row r="813" spans="1:37" x14ac:dyDescent="0.25">
      <c r="A813" t="str">
        <f>"809"</f>
        <v>809</v>
      </c>
      <c r="B813" t="str">
        <f t="shared" si="43"/>
        <v>201</v>
      </c>
      <c r="C813" t="str">
        <f t="shared" si="45"/>
        <v>33</v>
      </c>
      <c r="D813" t="str">
        <f>"16"</f>
        <v>16</v>
      </c>
      <c r="E813" t="str">
        <f>"201-33-16"</f>
        <v>201-33-16</v>
      </c>
      <c r="F813" t="s">
        <v>41</v>
      </c>
      <c r="G813" t="s">
        <v>42</v>
      </c>
      <c r="H813" t="s">
        <v>43</v>
      </c>
      <c r="R813">
        <v>1</v>
      </c>
      <c r="S813">
        <v>1</v>
      </c>
      <c r="T813">
        <v>0</v>
      </c>
      <c r="U813">
        <v>0</v>
      </c>
      <c r="V813">
        <v>1</v>
      </c>
      <c r="W813">
        <v>0</v>
      </c>
      <c r="X813">
        <v>0</v>
      </c>
      <c r="Y813">
        <v>1</v>
      </c>
      <c r="Z813">
        <v>0</v>
      </c>
      <c r="AA813">
        <v>0</v>
      </c>
      <c r="AB813">
        <v>1</v>
      </c>
      <c r="AC813">
        <v>0</v>
      </c>
      <c r="AD813">
        <v>0</v>
      </c>
      <c r="AE813">
        <v>1</v>
      </c>
      <c r="AF813">
        <v>1</v>
      </c>
      <c r="AG813">
        <v>0</v>
      </c>
      <c r="AH813">
        <v>1</v>
      </c>
      <c r="AI813">
        <v>0</v>
      </c>
    </row>
    <row r="814" spans="1:37" x14ac:dyDescent="0.25">
      <c r="A814" t="str">
        <f>"810"</f>
        <v>810</v>
      </c>
      <c r="B814" t="str">
        <f t="shared" si="43"/>
        <v>201</v>
      </c>
      <c r="C814" t="str">
        <f t="shared" si="45"/>
        <v>33</v>
      </c>
      <c r="D814" t="str">
        <f>"15"</f>
        <v>15</v>
      </c>
      <c r="E814" t="str">
        <f>"201-33-15"</f>
        <v>201-33-15</v>
      </c>
      <c r="F814" t="s">
        <v>41</v>
      </c>
      <c r="G814" t="s">
        <v>42</v>
      </c>
      <c r="H814" t="s">
        <v>43</v>
      </c>
      <c r="R814">
        <v>1</v>
      </c>
      <c r="S814">
        <v>0</v>
      </c>
      <c r="T814">
        <v>0</v>
      </c>
      <c r="U814">
        <v>0</v>
      </c>
      <c r="V814">
        <v>0</v>
      </c>
      <c r="W814">
        <v>1</v>
      </c>
      <c r="X814">
        <v>0</v>
      </c>
      <c r="Y814">
        <v>1</v>
      </c>
      <c r="Z814">
        <v>1</v>
      </c>
      <c r="AA814">
        <v>0</v>
      </c>
      <c r="AB814">
        <v>1</v>
      </c>
      <c r="AC814">
        <v>1</v>
      </c>
      <c r="AD814">
        <v>0</v>
      </c>
      <c r="AE814">
        <v>0</v>
      </c>
      <c r="AF814">
        <v>0</v>
      </c>
      <c r="AG814">
        <v>1</v>
      </c>
      <c r="AH814">
        <v>1</v>
      </c>
      <c r="AI814">
        <v>0</v>
      </c>
    </row>
    <row r="815" spans="1:37" x14ac:dyDescent="0.25">
      <c r="A815" t="str">
        <f>"811"</f>
        <v>811</v>
      </c>
      <c r="B815" t="str">
        <f t="shared" si="43"/>
        <v>201</v>
      </c>
      <c r="C815" t="str">
        <f t="shared" si="45"/>
        <v>33</v>
      </c>
      <c r="D815" t="str">
        <f>"10"</f>
        <v>10</v>
      </c>
      <c r="E815" t="str">
        <f>"201-33-10"</f>
        <v>201-33-10</v>
      </c>
      <c r="F815" t="s">
        <v>41</v>
      </c>
      <c r="G815" t="s">
        <v>42</v>
      </c>
      <c r="H815" t="s">
        <v>43</v>
      </c>
      <c r="R815">
        <v>1</v>
      </c>
      <c r="S815">
        <v>0</v>
      </c>
      <c r="T815">
        <v>0</v>
      </c>
      <c r="U815">
        <v>0</v>
      </c>
      <c r="V815">
        <v>0</v>
      </c>
      <c r="W815">
        <v>1</v>
      </c>
      <c r="X815">
        <v>0</v>
      </c>
      <c r="Y815">
        <v>1</v>
      </c>
      <c r="Z815">
        <v>1</v>
      </c>
      <c r="AA815">
        <v>0</v>
      </c>
      <c r="AB815">
        <v>1</v>
      </c>
      <c r="AC815">
        <v>1</v>
      </c>
      <c r="AD815">
        <v>0</v>
      </c>
      <c r="AE815">
        <v>0</v>
      </c>
      <c r="AF815">
        <v>0</v>
      </c>
      <c r="AG815">
        <v>1</v>
      </c>
      <c r="AH815">
        <v>1</v>
      </c>
      <c r="AI815">
        <v>0</v>
      </c>
    </row>
    <row r="816" spans="1:37" x14ac:dyDescent="0.25">
      <c r="A816" t="str">
        <f>"812"</f>
        <v>812</v>
      </c>
      <c r="B816" t="str">
        <f t="shared" si="43"/>
        <v>201</v>
      </c>
      <c r="C816" t="str">
        <f t="shared" si="45"/>
        <v>33</v>
      </c>
      <c r="D816" t="str">
        <f>"6"</f>
        <v>6</v>
      </c>
      <c r="E816" t="str">
        <f>"201-33-6"</f>
        <v>201-33-6</v>
      </c>
      <c r="F816" t="s">
        <v>41</v>
      </c>
      <c r="G816" t="s">
        <v>42</v>
      </c>
      <c r="H816" t="s">
        <v>43</v>
      </c>
      <c r="R816">
        <v>0</v>
      </c>
      <c r="S816">
        <v>1</v>
      </c>
      <c r="T816">
        <v>0</v>
      </c>
      <c r="U816">
        <v>1</v>
      </c>
      <c r="V816">
        <v>1</v>
      </c>
      <c r="W816">
        <v>0</v>
      </c>
      <c r="X816">
        <v>1</v>
      </c>
      <c r="Y816">
        <v>0</v>
      </c>
      <c r="Z816">
        <v>0</v>
      </c>
      <c r="AA816">
        <v>0</v>
      </c>
      <c r="AB816">
        <v>1</v>
      </c>
      <c r="AC816">
        <v>0</v>
      </c>
      <c r="AD816">
        <v>0</v>
      </c>
      <c r="AE816">
        <v>1</v>
      </c>
      <c r="AF816">
        <v>0</v>
      </c>
      <c r="AG816">
        <v>1</v>
      </c>
      <c r="AH816">
        <v>1</v>
      </c>
      <c r="AI816">
        <v>0</v>
      </c>
    </row>
    <row r="817" spans="1:35" x14ac:dyDescent="0.25">
      <c r="A817" t="str">
        <f>"813"</f>
        <v>813</v>
      </c>
      <c r="B817" t="str">
        <f t="shared" si="43"/>
        <v>201</v>
      </c>
      <c r="C817" t="str">
        <f t="shared" si="45"/>
        <v>33</v>
      </c>
      <c r="D817" t="str">
        <f>"1"</f>
        <v>1</v>
      </c>
      <c r="E817" t="str">
        <f>"201-33-1"</f>
        <v>201-33-1</v>
      </c>
      <c r="F817" t="s">
        <v>41</v>
      </c>
      <c r="G817" t="s">
        <v>42</v>
      </c>
      <c r="H817" t="s">
        <v>43</v>
      </c>
      <c r="R817">
        <v>1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1</v>
      </c>
      <c r="Z817">
        <v>1</v>
      </c>
      <c r="AA817">
        <v>1</v>
      </c>
      <c r="AB817">
        <v>0</v>
      </c>
      <c r="AC817">
        <v>1</v>
      </c>
      <c r="AD817">
        <v>1</v>
      </c>
      <c r="AE817">
        <v>0</v>
      </c>
      <c r="AF817">
        <v>0</v>
      </c>
      <c r="AG817">
        <v>1</v>
      </c>
      <c r="AH817">
        <v>0</v>
      </c>
      <c r="AI817">
        <v>1</v>
      </c>
    </row>
    <row r="818" spans="1:35" x14ac:dyDescent="0.25">
      <c r="A818" t="str">
        <f>"814"</f>
        <v>814</v>
      </c>
      <c r="B818" t="str">
        <f t="shared" si="43"/>
        <v>201</v>
      </c>
      <c r="C818" t="str">
        <f t="shared" si="45"/>
        <v>33</v>
      </c>
      <c r="D818" t="str">
        <f>"24"</f>
        <v>24</v>
      </c>
      <c r="E818" t="str">
        <f>"201-33-24"</f>
        <v>201-33-24</v>
      </c>
      <c r="F818" t="s">
        <v>41</v>
      </c>
      <c r="G818" t="s">
        <v>42</v>
      </c>
      <c r="H818" t="s">
        <v>43</v>
      </c>
      <c r="R818">
        <v>1</v>
      </c>
      <c r="S818">
        <v>0</v>
      </c>
      <c r="T818">
        <v>0</v>
      </c>
      <c r="U818">
        <v>0</v>
      </c>
      <c r="V818">
        <v>0</v>
      </c>
      <c r="W818">
        <v>1</v>
      </c>
      <c r="X818">
        <v>0</v>
      </c>
      <c r="Y818">
        <v>1</v>
      </c>
      <c r="Z818">
        <v>1</v>
      </c>
      <c r="AA818">
        <v>0</v>
      </c>
      <c r="AB818">
        <v>1</v>
      </c>
      <c r="AC818">
        <v>0</v>
      </c>
      <c r="AD818">
        <v>1</v>
      </c>
      <c r="AE818">
        <v>0</v>
      </c>
      <c r="AF818">
        <v>0</v>
      </c>
      <c r="AG818">
        <v>1</v>
      </c>
      <c r="AH818">
        <v>1</v>
      </c>
      <c r="AI818">
        <v>0</v>
      </c>
    </row>
    <row r="819" spans="1:35" x14ac:dyDescent="0.25">
      <c r="A819" t="str">
        <f>"815"</f>
        <v>815</v>
      </c>
      <c r="B819" t="str">
        <f t="shared" si="43"/>
        <v>201</v>
      </c>
      <c r="C819" t="str">
        <f t="shared" si="45"/>
        <v>33</v>
      </c>
      <c r="D819" t="str">
        <f>"23"</f>
        <v>23</v>
      </c>
      <c r="E819" t="str">
        <f>"201-33-23"</f>
        <v>201-33-23</v>
      </c>
      <c r="F819" t="s">
        <v>41</v>
      </c>
      <c r="G819" t="s">
        <v>42</v>
      </c>
      <c r="H819" t="s">
        <v>43</v>
      </c>
      <c r="R819">
        <v>1</v>
      </c>
      <c r="S819">
        <v>0</v>
      </c>
      <c r="T819">
        <v>0</v>
      </c>
      <c r="U819">
        <v>0</v>
      </c>
      <c r="V819">
        <v>0</v>
      </c>
      <c r="W819">
        <v>1</v>
      </c>
      <c r="X819">
        <v>0</v>
      </c>
      <c r="Y819">
        <v>1</v>
      </c>
      <c r="Z819">
        <v>1</v>
      </c>
      <c r="AA819">
        <v>0</v>
      </c>
      <c r="AB819">
        <v>1</v>
      </c>
      <c r="AC819">
        <v>0</v>
      </c>
      <c r="AD819">
        <v>0</v>
      </c>
      <c r="AE819">
        <v>0</v>
      </c>
      <c r="AF819">
        <v>0</v>
      </c>
      <c r="AG819">
        <v>1</v>
      </c>
      <c r="AH819">
        <v>0</v>
      </c>
      <c r="AI819">
        <v>1</v>
      </c>
    </row>
    <row r="820" spans="1:35" x14ac:dyDescent="0.25">
      <c r="A820" t="str">
        <f>"816"</f>
        <v>816</v>
      </c>
      <c r="B820" t="str">
        <f t="shared" si="43"/>
        <v>201</v>
      </c>
      <c r="C820" t="str">
        <f t="shared" si="45"/>
        <v>33</v>
      </c>
      <c r="D820" t="str">
        <f>"18"</f>
        <v>18</v>
      </c>
      <c r="E820" t="str">
        <f>"201-33-18"</f>
        <v>201-33-18</v>
      </c>
      <c r="F820" t="s">
        <v>41</v>
      </c>
      <c r="G820" t="s">
        <v>42</v>
      </c>
      <c r="H820" t="s">
        <v>43</v>
      </c>
      <c r="R820">
        <v>0</v>
      </c>
      <c r="S820">
        <v>1</v>
      </c>
      <c r="T820">
        <v>0</v>
      </c>
      <c r="U820">
        <v>1</v>
      </c>
      <c r="V820">
        <v>0</v>
      </c>
      <c r="W820">
        <v>0</v>
      </c>
      <c r="X820">
        <v>0</v>
      </c>
      <c r="Y820">
        <v>0</v>
      </c>
      <c r="Z820">
        <v>1</v>
      </c>
      <c r="AA820">
        <v>1</v>
      </c>
      <c r="AB820">
        <v>0</v>
      </c>
      <c r="AC820">
        <v>1</v>
      </c>
      <c r="AD820">
        <v>0</v>
      </c>
      <c r="AE820">
        <v>1</v>
      </c>
      <c r="AF820">
        <v>0</v>
      </c>
      <c r="AG820">
        <v>1</v>
      </c>
      <c r="AH820">
        <v>0</v>
      </c>
      <c r="AI820">
        <v>1</v>
      </c>
    </row>
    <row r="821" spans="1:35" x14ac:dyDescent="0.25">
      <c r="A821" t="str">
        <f>"817"</f>
        <v>817</v>
      </c>
      <c r="B821" t="str">
        <f t="shared" si="43"/>
        <v>201</v>
      </c>
      <c r="C821" t="str">
        <f t="shared" si="45"/>
        <v>33</v>
      </c>
      <c r="D821" t="str">
        <f>"17"</f>
        <v>17</v>
      </c>
      <c r="E821" t="str">
        <f>"201-33-17"</f>
        <v>201-33-17</v>
      </c>
      <c r="F821" t="s">
        <v>41</v>
      </c>
      <c r="G821" t="s">
        <v>42</v>
      </c>
      <c r="H821" t="s">
        <v>43</v>
      </c>
      <c r="R821">
        <v>0</v>
      </c>
      <c r="S821">
        <v>1</v>
      </c>
      <c r="T821">
        <v>0</v>
      </c>
      <c r="U821">
        <v>1</v>
      </c>
      <c r="V821">
        <v>1</v>
      </c>
      <c r="W821">
        <v>0</v>
      </c>
      <c r="X821">
        <v>1</v>
      </c>
      <c r="Y821">
        <v>0</v>
      </c>
      <c r="Z821">
        <v>0</v>
      </c>
      <c r="AA821">
        <v>0</v>
      </c>
      <c r="AB821">
        <v>1</v>
      </c>
      <c r="AC821">
        <v>0</v>
      </c>
      <c r="AD821">
        <v>0</v>
      </c>
      <c r="AE821">
        <v>1</v>
      </c>
      <c r="AF821">
        <v>0</v>
      </c>
      <c r="AG821">
        <v>1</v>
      </c>
      <c r="AH821">
        <v>0</v>
      </c>
      <c r="AI821">
        <v>1</v>
      </c>
    </row>
    <row r="822" spans="1:35" x14ac:dyDescent="0.25">
      <c r="A822" t="str">
        <f>"818"</f>
        <v>818</v>
      </c>
      <c r="B822" t="str">
        <f t="shared" si="43"/>
        <v>201</v>
      </c>
      <c r="C822" t="str">
        <f t="shared" si="45"/>
        <v>33</v>
      </c>
      <c r="D822" t="str">
        <f>"11"</f>
        <v>11</v>
      </c>
      <c r="E822" t="str">
        <f>"201-33-11"</f>
        <v>201-33-11</v>
      </c>
      <c r="F822" t="s">
        <v>41</v>
      </c>
      <c r="G822" t="s">
        <v>42</v>
      </c>
      <c r="H822" t="s">
        <v>43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1</v>
      </c>
      <c r="X822">
        <v>0</v>
      </c>
      <c r="Y822">
        <v>1</v>
      </c>
      <c r="Z822">
        <v>1</v>
      </c>
      <c r="AA822">
        <v>1</v>
      </c>
      <c r="AB822">
        <v>1</v>
      </c>
      <c r="AC822">
        <v>1</v>
      </c>
      <c r="AD822">
        <v>0</v>
      </c>
      <c r="AE822">
        <v>0</v>
      </c>
      <c r="AF822">
        <v>0</v>
      </c>
      <c r="AG822">
        <v>1</v>
      </c>
      <c r="AH822">
        <v>0</v>
      </c>
      <c r="AI822">
        <v>1</v>
      </c>
    </row>
    <row r="823" spans="1:35" x14ac:dyDescent="0.25">
      <c r="A823" t="str">
        <f>"819"</f>
        <v>819</v>
      </c>
      <c r="B823" t="str">
        <f t="shared" si="43"/>
        <v>201</v>
      </c>
      <c r="C823" t="str">
        <f t="shared" si="45"/>
        <v>33</v>
      </c>
      <c r="D823" t="str">
        <f>"7"</f>
        <v>7</v>
      </c>
      <c r="E823" t="str">
        <f>"201-33-7"</f>
        <v>201-33-7</v>
      </c>
      <c r="F823" t="s">
        <v>41</v>
      </c>
      <c r="G823" t="s">
        <v>42</v>
      </c>
      <c r="H823" t="s">
        <v>43</v>
      </c>
      <c r="R823">
        <v>0</v>
      </c>
      <c r="S823">
        <v>1</v>
      </c>
      <c r="T823">
        <v>0</v>
      </c>
      <c r="U823">
        <v>1</v>
      </c>
      <c r="V823">
        <v>1</v>
      </c>
      <c r="W823">
        <v>0</v>
      </c>
      <c r="X823">
        <v>1</v>
      </c>
      <c r="Y823">
        <v>0</v>
      </c>
      <c r="Z823">
        <v>0</v>
      </c>
      <c r="AA823">
        <v>0</v>
      </c>
      <c r="AB823">
        <v>1</v>
      </c>
      <c r="AC823">
        <v>0</v>
      </c>
      <c r="AD823">
        <v>0</v>
      </c>
      <c r="AE823">
        <v>1</v>
      </c>
      <c r="AF823">
        <v>0</v>
      </c>
      <c r="AG823">
        <v>1</v>
      </c>
      <c r="AH823">
        <v>1</v>
      </c>
      <c r="AI823">
        <v>0</v>
      </c>
    </row>
    <row r="824" spans="1:35" x14ac:dyDescent="0.25">
      <c r="A824" t="str">
        <f>"820"</f>
        <v>820</v>
      </c>
      <c r="B824" t="str">
        <f t="shared" si="43"/>
        <v>201</v>
      </c>
      <c r="C824" t="str">
        <f t="shared" si="45"/>
        <v>33</v>
      </c>
      <c r="D824" t="str">
        <f>"3"</f>
        <v>3</v>
      </c>
      <c r="E824" t="str">
        <f>"201-33-3"</f>
        <v>201-33-3</v>
      </c>
      <c r="F824" t="s">
        <v>41</v>
      </c>
      <c r="G824" t="s">
        <v>42</v>
      </c>
      <c r="H824" t="s">
        <v>43</v>
      </c>
      <c r="R824">
        <v>0</v>
      </c>
      <c r="S824">
        <v>1</v>
      </c>
      <c r="T824">
        <v>1</v>
      </c>
      <c r="U824">
        <v>0</v>
      </c>
      <c r="V824">
        <v>1</v>
      </c>
      <c r="W824">
        <v>0</v>
      </c>
      <c r="X824">
        <v>0</v>
      </c>
      <c r="Y824">
        <v>0</v>
      </c>
      <c r="Z824">
        <v>1</v>
      </c>
      <c r="AA824">
        <v>0</v>
      </c>
      <c r="AB824">
        <v>1</v>
      </c>
      <c r="AC824">
        <v>0</v>
      </c>
      <c r="AD824">
        <v>1</v>
      </c>
      <c r="AE824">
        <v>0</v>
      </c>
      <c r="AF824">
        <v>0</v>
      </c>
      <c r="AG824">
        <v>1</v>
      </c>
      <c r="AH824">
        <v>1</v>
      </c>
      <c r="AI824">
        <v>0</v>
      </c>
    </row>
    <row r="825" spans="1:35" x14ac:dyDescent="0.25">
      <c r="A825" t="str">
        <f>"821"</f>
        <v>821</v>
      </c>
      <c r="B825" t="str">
        <f t="shared" si="43"/>
        <v>201</v>
      </c>
      <c r="C825" t="str">
        <f t="shared" si="45"/>
        <v>33</v>
      </c>
      <c r="D825" t="str">
        <f>"20"</f>
        <v>20</v>
      </c>
      <c r="E825" t="str">
        <f>"201-33-20"</f>
        <v>201-33-20</v>
      </c>
      <c r="F825" t="s">
        <v>41</v>
      </c>
      <c r="G825" t="s">
        <v>42</v>
      </c>
      <c r="H825" t="s">
        <v>43</v>
      </c>
      <c r="R825">
        <v>1</v>
      </c>
      <c r="S825">
        <v>0</v>
      </c>
      <c r="T825">
        <v>0</v>
      </c>
      <c r="U825">
        <v>0</v>
      </c>
      <c r="V825">
        <v>0</v>
      </c>
      <c r="W825">
        <v>1</v>
      </c>
      <c r="X825">
        <v>0</v>
      </c>
      <c r="Y825">
        <v>1</v>
      </c>
      <c r="Z825">
        <v>0</v>
      </c>
      <c r="AA825">
        <v>1</v>
      </c>
      <c r="AB825">
        <v>1</v>
      </c>
      <c r="AC825">
        <v>1</v>
      </c>
      <c r="AD825">
        <v>0</v>
      </c>
      <c r="AE825">
        <v>0</v>
      </c>
      <c r="AF825">
        <v>0</v>
      </c>
      <c r="AG825">
        <v>1</v>
      </c>
      <c r="AH825">
        <v>0</v>
      </c>
      <c r="AI825">
        <v>1</v>
      </c>
    </row>
    <row r="826" spans="1:35" x14ac:dyDescent="0.25">
      <c r="A826" t="str">
        <f>"822"</f>
        <v>822</v>
      </c>
      <c r="B826" t="str">
        <f t="shared" si="43"/>
        <v>201</v>
      </c>
      <c r="C826" t="str">
        <f t="shared" si="45"/>
        <v>33</v>
      </c>
      <c r="D826" t="str">
        <f>"19"</f>
        <v>19</v>
      </c>
      <c r="E826" t="str">
        <f>"201-33-19"</f>
        <v>201-33-19</v>
      </c>
      <c r="F826" t="s">
        <v>41</v>
      </c>
      <c r="G826" t="s">
        <v>42</v>
      </c>
      <c r="H826" t="s">
        <v>43</v>
      </c>
      <c r="R826">
        <v>0</v>
      </c>
      <c r="S826">
        <v>1</v>
      </c>
      <c r="T826">
        <v>0</v>
      </c>
      <c r="U826">
        <v>1</v>
      </c>
      <c r="V826">
        <v>0</v>
      </c>
      <c r="W826">
        <v>0</v>
      </c>
      <c r="X826">
        <v>0</v>
      </c>
      <c r="Y826">
        <v>0</v>
      </c>
      <c r="Z826">
        <v>1</v>
      </c>
      <c r="AA826">
        <v>1</v>
      </c>
      <c r="AB826">
        <v>0</v>
      </c>
      <c r="AC826">
        <v>1</v>
      </c>
      <c r="AD826">
        <v>0</v>
      </c>
      <c r="AE826">
        <v>1</v>
      </c>
      <c r="AF826">
        <v>0</v>
      </c>
      <c r="AG826">
        <v>1</v>
      </c>
      <c r="AH826">
        <v>0</v>
      </c>
      <c r="AI826">
        <v>1</v>
      </c>
    </row>
    <row r="827" spans="1:35" x14ac:dyDescent="0.25">
      <c r="A827" t="str">
        <f>"823"</f>
        <v>823</v>
      </c>
      <c r="B827" t="str">
        <f t="shared" si="43"/>
        <v>201</v>
      </c>
      <c r="C827" t="str">
        <f t="shared" si="45"/>
        <v>33</v>
      </c>
      <c r="D827" t="str">
        <f>"12"</f>
        <v>12</v>
      </c>
      <c r="E827" t="str">
        <f>"201-33-12"</f>
        <v>201-33-12</v>
      </c>
      <c r="F827" t="s">
        <v>41</v>
      </c>
      <c r="G827" t="s">
        <v>42</v>
      </c>
      <c r="H827" t="s">
        <v>43</v>
      </c>
      <c r="R827">
        <v>0</v>
      </c>
      <c r="S827">
        <v>1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1</v>
      </c>
      <c r="AA827">
        <v>0</v>
      </c>
      <c r="AB827">
        <v>0</v>
      </c>
      <c r="AC827">
        <v>1</v>
      </c>
      <c r="AD827">
        <v>1</v>
      </c>
      <c r="AE827">
        <v>0</v>
      </c>
      <c r="AF827">
        <v>0</v>
      </c>
      <c r="AG827">
        <v>1</v>
      </c>
      <c r="AH827">
        <v>1</v>
      </c>
      <c r="AI827">
        <v>0</v>
      </c>
    </row>
    <row r="828" spans="1:35" x14ac:dyDescent="0.25">
      <c r="A828" t="str">
        <f>"824"</f>
        <v>824</v>
      </c>
      <c r="B828" t="str">
        <f t="shared" si="43"/>
        <v>201</v>
      </c>
      <c r="C828" t="str">
        <f t="shared" si="45"/>
        <v>33</v>
      </c>
      <c r="D828" t="str">
        <f>"8"</f>
        <v>8</v>
      </c>
      <c r="E828" t="str">
        <f>"201-33-8"</f>
        <v>201-33-8</v>
      </c>
      <c r="F828" t="s">
        <v>41</v>
      </c>
      <c r="G828" t="s">
        <v>42</v>
      </c>
      <c r="H828" t="s">
        <v>43</v>
      </c>
      <c r="R828">
        <v>0</v>
      </c>
      <c r="S828">
        <v>0</v>
      </c>
      <c r="T828">
        <v>1</v>
      </c>
      <c r="U828">
        <v>0</v>
      </c>
      <c r="V828">
        <v>0</v>
      </c>
      <c r="W828">
        <v>0</v>
      </c>
      <c r="X828">
        <v>0</v>
      </c>
      <c r="Y828">
        <v>1</v>
      </c>
      <c r="Z828">
        <v>1</v>
      </c>
      <c r="AA828">
        <v>1</v>
      </c>
      <c r="AB828">
        <v>1</v>
      </c>
      <c r="AC828">
        <v>1</v>
      </c>
      <c r="AD828">
        <v>0</v>
      </c>
      <c r="AE828">
        <v>0</v>
      </c>
      <c r="AF828">
        <v>0</v>
      </c>
      <c r="AG828">
        <v>1</v>
      </c>
      <c r="AH828">
        <v>1</v>
      </c>
      <c r="AI828">
        <v>0</v>
      </c>
    </row>
    <row r="829" spans="1:35" x14ac:dyDescent="0.25">
      <c r="A829" t="str">
        <f>"825"</f>
        <v>825</v>
      </c>
      <c r="B829" t="str">
        <f t="shared" si="43"/>
        <v>201</v>
      </c>
      <c r="C829" t="str">
        <f t="shared" si="45"/>
        <v>33</v>
      </c>
      <c r="D829" t="str">
        <f>"4"</f>
        <v>4</v>
      </c>
      <c r="E829" t="str">
        <f>"201-33-4"</f>
        <v>201-33-4</v>
      </c>
      <c r="F829" t="s">
        <v>41</v>
      </c>
      <c r="G829" t="s">
        <v>42</v>
      </c>
      <c r="H829" t="s">
        <v>43</v>
      </c>
      <c r="R829">
        <v>0</v>
      </c>
      <c r="S829">
        <v>0</v>
      </c>
      <c r="T829">
        <v>1</v>
      </c>
      <c r="U829">
        <v>0</v>
      </c>
      <c r="V829">
        <v>0</v>
      </c>
      <c r="W829">
        <v>1</v>
      </c>
      <c r="X829">
        <v>0</v>
      </c>
      <c r="Y829">
        <v>1</v>
      </c>
      <c r="Z829">
        <v>1</v>
      </c>
      <c r="AA829">
        <v>0</v>
      </c>
      <c r="AB829">
        <v>0</v>
      </c>
      <c r="AC829">
        <v>1</v>
      </c>
      <c r="AD829">
        <v>1</v>
      </c>
      <c r="AE829">
        <v>0</v>
      </c>
      <c r="AF829">
        <v>0</v>
      </c>
      <c r="AG829">
        <v>1</v>
      </c>
      <c r="AH829">
        <v>1</v>
      </c>
      <c r="AI829">
        <v>0</v>
      </c>
    </row>
    <row r="830" spans="1:35" x14ac:dyDescent="0.25">
      <c r="A830" t="str">
        <f>"826"</f>
        <v>826</v>
      </c>
      <c r="B830" t="str">
        <f t="shared" si="43"/>
        <v>201</v>
      </c>
      <c r="C830" t="str">
        <f t="shared" ref="C830:C854" si="46">"34"</f>
        <v>34</v>
      </c>
      <c r="D830" t="str">
        <f>"22"</f>
        <v>22</v>
      </c>
      <c r="E830" t="str">
        <f>"201-34-22"</f>
        <v>201-34-22</v>
      </c>
      <c r="F830" t="s">
        <v>41</v>
      </c>
      <c r="G830" t="s">
        <v>42</v>
      </c>
      <c r="H830" t="s">
        <v>43</v>
      </c>
      <c r="R830">
        <v>1</v>
      </c>
      <c r="S830">
        <v>0</v>
      </c>
      <c r="T830">
        <v>1</v>
      </c>
      <c r="U830">
        <v>0</v>
      </c>
      <c r="V830">
        <v>0</v>
      </c>
      <c r="W830">
        <v>1</v>
      </c>
      <c r="X830">
        <v>0</v>
      </c>
      <c r="Y830">
        <v>0</v>
      </c>
      <c r="Z830">
        <v>1</v>
      </c>
      <c r="AA830">
        <v>0</v>
      </c>
      <c r="AB830">
        <v>1</v>
      </c>
      <c r="AC830">
        <v>0</v>
      </c>
      <c r="AD830">
        <v>1</v>
      </c>
      <c r="AE830">
        <v>0</v>
      </c>
      <c r="AF830">
        <v>1</v>
      </c>
      <c r="AG830">
        <v>0</v>
      </c>
      <c r="AH830">
        <v>1</v>
      </c>
      <c r="AI830">
        <v>0</v>
      </c>
    </row>
    <row r="831" spans="1:35" x14ac:dyDescent="0.25">
      <c r="A831" t="str">
        <f>"827"</f>
        <v>827</v>
      </c>
      <c r="B831" t="str">
        <f t="shared" si="43"/>
        <v>201</v>
      </c>
      <c r="C831" t="str">
        <f t="shared" si="46"/>
        <v>34</v>
      </c>
      <c r="D831" t="str">
        <f>"21"</f>
        <v>21</v>
      </c>
      <c r="E831" t="str">
        <f>"201-34-21"</f>
        <v>201-34-21</v>
      </c>
      <c r="F831" t="s">
        <v>41</v>
      </c>
      <c r="G831" t="s">
        <v>42</v>
      </c>
      <c r="H831" t="s">
        <v>43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1</v>
      </c>
      <c r="X831">
        <v>0</v>
      </c>
      <c r="Y831">
        <v>1</v>
      </c>
      <c r="Z831">
        <v>1</v>
      </c>
      <c r="AA831">
        <v>1</v>
      </c>
      <c r="AB831">
        <v>1</v>
      </c>
      <c r="AC831">
        <v>0</v>
      </c>
      <c r="AD831">
        <v>0</v>
      </c>
      <c r="AE831">
        <v>0</v>
      </c>
      <c r="AF831">
        <v>0</v>
      </c>
      <c r="AG831">
        <v>1</v>
      </c>
      <c r="AH831">
        <v>1</v>
      </c>
      <c r="AI831">
        <v>0</v>
      </c>
    </row>
    <row r="832" spans="1:35" x14ac:dyDescent="0.25">
      <c r="A832" t="str">
        <f>"828"</f>
        <v>828</v>
      </c>
      <c r="B832" t="str">
        <f t="shared" si="43"/>
        <v>201</v>
      </c>
      <c r="C832" t="str">
        <f t="shared" si="46"/>
        <v>34</v>
      </c>
      <c r="D832" t="str">
        <f>"13"</f>
        <v>13</v>
      </c>
      <c r="E832" t="str">
        <f>"201-34-13"</f>
        <v>201-34-13</v>
      </c>
      <c r="F832" t="s">
        <v>41</v>
      </c>
      <c r="G832" t="s">
        <v>42</v>
      </c>
      <c r="H832" t="s">
        <v>43</v>
      </c>
      <c r="R832">
        <v>0</v>
      </c>
      <c r="S832">
        <v>1</v>
      </c>
      <c r="T832">
        <v>0</v>
      </c>
      <c r="U832">
        <v>0</v>
      </c>
      <c r="V832">
        <v>1</v>
      </c>
      <c r="W832">
        <v>0</v>
      </c>
      <c r="X832">
        <v>0</v>
      </c>
      <c r="Y832">
        <v>1</v>
      </c>
      <c r="Z832">
        <v>0</v>
      </c>
      <c r="AA832">
        <v>1</v>
      </c>
      <c r="AB832">
        <v>1</v>
      </c>
      <c r="AC832">
        <v>0</v>
      </c>
      <c r="AD832">
        <v>0</v>
      </c>
      <c r="AE832">
        <v>1</v>
      </c>
      <c r="AF832">
        <v>0</v>
      </c>
      <c r="AG832">
        <v>1</v>
      </c>
      <c r="AH832">
        <v>0</v>
      </c>
      <c r="AI832">
        <v>1</v>
      </c>
    </row>
    <row r="833" spans="1:37" x14ac:dyDescent="0.25">
      <c r="A833" t="str">
        <f>"829"</f>
        <v>829</v>
      </c>
      <c r="B833" t="str">
        <f t="shared" si="43"/>
        <v>201</v>
      </c>
      <c r="C833" t="str">
        <f t="shared" si="46"/>
        <v>34</v>
      </c>
      <c r="D833" t="str">
        <f>"12"</f>
        <v>12</v>
      </c>
      <c r="E833" t="str">
        <f>"201-34-12"</f>
        <v>201-34-12</v>
      </c>
      <c r="F833" t="s">
        <v>41</v>
      </c>
      <c r="G833" t="s">
        <v>42</v>
      </c>
      <c r="H833" t="s">
        <v>43</v>
      </c>
      <c r="R833">
        <v>1</v>
      </c>
      <c r="S833">
        <v>0</v>
      </c>
      <c r="T833">
        <v>0</v>
      </c>
      <c r="U833">
        <v>0</v>
      </c>
      <c r="V833">
        <v>0</v>
      </c>
      <c r="W833">
        <v>1</v>
      </c>
      <c r="X833">
        <v>0</v>
      </c>
      <c r="Y833">
        <v>1</v>
      </c>
      <c r="Z833">
        <v>1</v>
      </c>
      <c r="AA833">
        <v>0</v>
      </c>
      <c r="AB833">
        <v>1</v>
      </c>
      <c r="AC833">
        <v>1</v>
      </c>
      <c r="AD833">
        <v>0</v>
      </c>
      <c r="AE833">
        <v>0</v>
      </c>
      <c r="AF833">
        <v>0</v>
      </c>
      <c r="AG833">
        <v>1</v>
      </c>
      <c r="AH833">
        <v>1</v>
      </c>
      <c r="AI833">
        <v>0</v>
      </c>
    </row>
    <row r="834" spans="1:37" x14ac:dyDescent="0.25">
      <c r="A834" t="str">
        <f>"830"</f>
        <v>830</v>
      </c>
      <c r="B834" t="str">
        <f t="shared" si="43"/>
        <v>201</v>
      </c>
      <c r="C834" t="str">
        <f t="shared" si="46"/>
        <v>34</v>
      </c>
      <c r="D834" t="str">
        <f>"10"</f>
        <v>10</v>
      </c>
      <c r="E834" t="str">
        <f>"201-34-10"</f>
        <v>201-34-10</v>
      </c>
      <c r="F834" t="s">
        <v>41</v>
      </c>
      <c r="G834" t="s">
        <v>44</v>
      </c>
      <c r="H834" t="s">
        <v>45</v>
      </c>
      <c r="I834">
        <v>1</v>
      </c>
      <c r="J834">
        <v>0</v>
      </c>
      <c r="K834">
        <v>0</v>
      </c>
      <c r="L834">
        <v>1</v>
      </c>
      <c r="M834">
        <v>0</v>
      </c>
      <c r="N834">
        <v>1</v>
      </c>
      <c r="O834">
        <v>1</v>
      </c>
      <c r="P834">
        <v>1</v>
      </c>
      <c r="Q834">
        <v>0</v>
      </c>
      <c r="AF834">
        <v>1</v>
      </c>
      <c r="AG834">
        <v>0</v>
      </c>
      <c r="AH834">
        <v>1</v>
      </c>
      <c r="AI834">
        <v>0</v>
      </c>
      <c r="AJ834">
        <v>1</v>
      </c>
      <c r="AK834">
        <v>0</v>
      </c>
    </row>
    <row r="835" spans="1:37" x14ac:dyDescent="0.25">
      <c r="A835" t="str">
        <f>"831"</f>
        <v>831</v>
      </c>
      <c r="B835" t="str">
        <f t="shared" si="43"/>
        <v>201</v>
      </c>
      <c r="C835" t="str">
        <f t="shared" si="46"/>
        <v>34</v>
      </c>
      <c r="D835" t="str">
        <f>"5"</f>
        <v>5</v>
      </c>
      <c r="E835" t="str">
        <f>"201-34-5"</f>
        <v>201-34-5</v>
      </c>
      <c r="F835" t="s">
        <v>41</v>
      </c>
      <c r="G835" t="s">
        <v>44</v>
      </c>
      <c r="H835" t="s">
        <v>45</v>
      </c>
      <c r="I835">
        <v>0</v>
      </c>
      <c r="J835">
        <v>1</v>
      </c>
      <c r="K835">
        <v>0</v>
      </c>
      <c r="L835">
        <v>0</v>
      </c>
      <c r="M835">
        <v>1</v>
      </c>
      <c r="N835">
        <v>1</v>
      </c>
      <c r="O835">
        <v>0</v>
      </c>
      <c r="P835">
        <v>1</v>
      </c>
      <c r="Q835">
        <v>1</v>
      </c>
      <c r="AF835">
        <v>0</v>
      </c>
      <c r="AG835">
        <v>1</v>
      </c>
      <c r="AH835">
        <v>0</v>
      </c>
      <c r="AI835">
        <v>1</v>
      </c>
      <c r="AJ835">
        <v>0</v>
      </c>
      <c r="AK835">
        <v>1</v>
      </c>
    </row>
    <row r="836" spans="1:37" x14ac:dyDescent="0.25">
      <c r="A836" t="str">
        <f>"832"</f>
        <v>832</v>
      </c>
      <c r="B836" t="str">
        <f t="shared" si="43"/>
        <v>201</v>
      </c>
      <c r="C836" t="str">
        <f t="shared" si="46"/>
        <v>34</v>
      </c>
      <c r="D836" t="str">
        <f>"2"</f>
        <v>2</v>
      </c>
      <c r="E836" t="str">
        <f>"201-34-2"</f>
        <v>201-34-2</v>
      </c>
      <c r="F836" t="s">
        <v>41</v>
      </c>
      <c r="G836" t="s">
        <v>44</v>
      </c>
      <c r="H836" t="s">
        <v>45</v>
      </c>
      <c r="I836">
        <v>1</v>
      </c>
      <c r="J836">
        <v>1</v>
      </c>
      <c r="K836">
        <v>1</v>
      </c>
      <c r="L836">
        <v>0</v>
      </c>
      <c r="M836">
        <v>0</v>
      </c>
      <c r="N836">
        <v>1</v>
      </c>
      <c r="O836">
        <v>1</v>
      </c>
      <c r="P836">
        <v>0</v>
      </c>
      <c r="Q836">
        <v>0</v>
      </c>
      <c r="AF836">
        <v>0</v>
      </c>
      <c r="AG836">
        <v>1</v>
      </c>
      <c r="AH836">
        <v>1</v>
      </c>
      <c r="AI836">
        <v>0</v>
      </c>
      <c r="AJ836">
        <v>1</v>
      </c>
      <c r="AK836">
        <v>0</v>
      </c>
    </row>
    <row r="837" spans="1:37" x14ac:dyDescent="0.25">
      <c r="A837" t="str">
        <f>"833"</f>
        <v>833</v>
      </c>
      <c r="B837" t="str">
        <f t="shared" ref="B837:B900" si="47">"201"</f>
        <v>201</v>
      </c>
      <c r="C837" t="str">
        <f t="shared" si="46"/>
        <v>34</v>
      </c>
      <c r="D837" t="str">
        <f>"24"</f>
        <v>24</v>
      </c>
      <c r="E837" t="str">
        <f>"201-34-24"</f>
        <v>201-34-24</v>
      </c>
      <c r="F837" t="s">
        <v>41</v>
      </c>
      <c r="G837" t="s">
        <v>42</v>
      </c>
      <c r="H837" t="s">
        <v>43</v>
      </c>
      <c r="R837">
        <v>0</v>
      </c>
      <c r="S837">
        <v>1</v>
      </c>
      <c r="T837">
        <v>0</v>
      </c>
      <c r="U837">
        <v>1</v>
      </c>
      <c r="V837">
        <v>1</v>
      </c>
      <c r="W837">
        <v>0</v>
      </c>
      <c r="X837">
        <v>1</v>
      </c>
      <c r="Y837">
        <v>0</v>
      </c>
      <c r="Z837">
        <v>0</v>
      </c>
      <c r="AA837">
        <v>0</v>
      </c>
      <c r="AB837">
        <v>1</v>
      </c>
      <c r="AC837">
        <v>0</v>
      </c>
      <c r="AD837">
        <v>0</v>
      </c>
      <c r="AE837">
        <v>1</v>
      </c>
      <c r="AF837">
        <v>0</v>
      </c>
      <c r="AG837">
        <v>1</v>
      </c>
      <c r="AH837">
        <v>1</v>
      </c>
      <c r="AI837">
        <v>0</v>
      </c>
    </row>
    <row r="838" spans="1:37" x14ac:dyDescent="0.25">
      <c r="A838" t="str">
        <f>"834"</f>
        <v>834</v>
      </c>
      <c r="B838" t="str">
        <f t="shared" si="47"/>
        <v>201</v>
      </c>
      <c r="C838" t="str">
        <f t="shared" si="46"/>
        <v>34</v>
      </c>
      <c r="D838" t="str">
        <f>"23"</f>
        <v>23</v>
      </c>
      <c r="E838" t="str">
        <f>"201-34-23"</f>
        <v>201-34-23</v>
      </c>
      <c r="F838" t="s">
        <v>41</v>
      </c>
      <c r="G838" t="s">
        <v>42</v>
      </c>
      <c r="H838" t="s">
        <v>43</v>
      </c>
      <c r="R838">
        <v>1</v>
      </c>
      <c r="S838">
        <v>0</v>
      </c>
      <c r="T838">
        <v>1</v>
      </c>
      <c r="U838">
        <v>0</v>
      </c>
      <c r="V838">
        <v>0</v>
      </c>
      <c r="W838">
        <v>1</v>
      </c>
      <c r="X838">
        <v>0</v>
      </c>
      <c r="Y838">
        <v>0</v>
      </c>
      <c r="Z838">
        <v>1</v>
      </c>
      <c r="AA838">
        <v>0</v>
      </c>
      <c r="AB838">
        <v>1</v>
      </c>
      <c r="AC838">
        <v>0</v>
      </c>
      <c r="AD838">
        <v>1</v>
      </c>
      <c r="AE838">
        <v>0</v>
      </c>
      <c r="AF838">
        <v>1</v>
      </c>
      <c r="AG838">
        <v>0</v>
      </c>
      <c r="AH838">
        <v>1</v>
      </c>
      <c r="AI838">
        <v>0</v>
      </c>
    </row>
    <row r="839" spans="1:37" x14ac:dyDescent="0.25">
      <c r="A839" t="str">
        <f>"835"</f>
        <v>835</v>
      </c>
      <c r="B839" t="str">
        <f t="shared" si="47"/>
        <v>201</v>
      </c>
      <c r="C839" t="str">
        <f t="shared" si="46"/>
        <v>34</v>
      </c>
      <c r="D839" t="str">
        <f>"15"</f>
        <v>15</v>
      </c>
      <c r="E839" t="str">
        <f>"201-34-15"</f>
        <v>201-34-15</v>
      </c>
      <c r="F839" t="s">
        <v>41</v>
      </c>
      <c r="G839" t="s">
        <v>42</v>
      </c>
      <c r="H839" t="s">
        <v>43</v>
      </c>
      <c r="R839">
        <v>0</v>
      </c>
      <c r="S839">
        <v>1</v>
      </c>
      <c r="T839">
        <v>0</v>
      </c>
      <c r="U839">
        <v>0</v>
      </c>
      <c r="V839">
        <v>0</v>
      </c>
      <c r="W839">
        <v>0</v>
      </c>
      <c r="X839">
        <v>1</v>
      </c>
      <c r="Y839">
        <v>1</v>
      </c>
      <c r="Z839">
        <v>0</v>
      </c>
      <c r="AA839">
        <v>1</v>
      </c>
      <c r="AB839">
        <v>1</v>
      </c>
      <c r="AC839">
        <v>0</v>
      </c>
      <c r="AD839">
        <v>0</v>
      </c>
      <c r="AE839">
        <v>0</v>
      </c>
      <c r="AF839">
        <v>1</v>
      </c>
      <c r="AG839">
        <v>0</v>
      </c>
      <c r="AH839">
        <v>1</v>
      </c>
      <c r="AI839">
        <v>0</v>
      </c>
    </row>
    <row r="840" spans="1:37" x14ac:dyDescent="0.25">
      <c r="A840" t="str">
        <f>"836"</f>
        <v>836</v>
      </c>
      <c r="B840" t="str">
        <f t="shared" si="47"/>
        <v>201</v>
      </c>
      <c r="C840" t="str">
        <f t="shared" si="46"/>
        <v>34</v>
      </c>
      <c r="D840" t="str">
        <f>"14"</f>
        <v>14</v>
      </c>
      <c r="E840" t="str">
        <f>"201-34-14"</f>
        <v>201-34-14</v>
      </c>
      <c r="F840" t="s">
        <v>41</v>
      </c>
      <c r="G840" t="s">
        <v>42</v>
      </c>
      <c r="H840" t="s">
        <v>43</v>
      </c>
      <c r="R840">
        <v>1</v>
      </c>
      <c r="S840">
        <v>1</v>
      </c>
      <c r="T840">
        <v>0</v>
      </c>
      <c r="U840">
        <v>0</v>
      </c>
      <c r="V840">
        <v>0</v>
      </c>
      <c r="W840">
        <v>0</v>
      </c>
      <c r="X840">
        <v>1</v>
      </c>
      <c r="Y840">
        <v>0</v>
      </c>
      <c r="Z840">
        <v>0</v>
      </c>
      <c r="AA840">
        <v>1</v>
      </c>
      <c r="AB840">
        <v>0</v>
      </c>
      <c r="AC840">
        <v>1</v>
      </c>
      <c r="AD840">
        <v>0</v>
      </c>
      <c r="AE840">
        <v>1</v>
      </c>
      <c r="AF840">
        <v>1</v>
      </c>
      <c r="AG840">
        <v>0</v>
      </c>
      <c r="AH840">
        <v>1</v>
      </c>
      <c r="AI840">
        <v>0</v>
      </c>
    </row>
    <row r="841" spans="1:37" x14ac:dyDescent="0.25">
      <c r="A841" t="str">
        <f>"837"</f>
        <v>837</v>
      </c>
      <c r="B841" t="str">
        <f t="shared" si="47"/>
        <v>201</v>
      </c>
      <c r="C841" t="str">
        <f t="shared" si="46"/>
        <v>34</v>
      </c>
      <c r="D841" t="str">
        <f>"9"</f>
        <v>9</v>
      </c>
      <c r="E841" t="str">
        <f>"201-34-9"</f>
        <v>201-34-9</v>
      </c>
      <c r="F841" t="s">
        <v>41</v>
      </c>
      <c r="G841" t="s">
        <v>44</v>
      </c>
      <c r="H841" t="s">
        <v>45</v>
      </c>
      <c r="I841">
        <v>1</v>
      </c>
      <c r="J841">
        <v>0</v>
      </c>
      <c r="K841">
        <v>1</v>
      </c>
      <c r="L841">
        <v>1</v>
      </c>
      <c r="M841">
        <v>0</v>
      </c>
      <c r="N841">
        <v>1</v>
      </c>
      <c r="O841">
        <v>1</v>
      </c>
      <c r="P841">
        <v>0</v>
      </c>
      <c r="Q841">
        <v>0</v>
      </c>
      <c r="AF841">
        <v>0</v>
      </c>
      <c r="AG841">
        <v>1</v>
      </c>
      <c r="AH841">
        <v>0</v>
      </c>
      <c r="AI841">
        <v>1</v>
      </c>
      <c r="AJ841">
        <v>0</v>
      </c>
      <c r="AK841">
        <v>1</v>
      </c>
    </row>
    <row r="842" spans="1:37" x14ac:dyDescent="0.25">
      <c r="A842" t="str">
        <f>"838"</f>
        <v>838</v>
      </c>
      <c r="B842" t="str">
        <f t="shared" si="47"/>
        <v>201</v>
      </c>
      <c r="C842" t="str">
        <f t="shared" si="46"/>
        <v>34</v>
      </c>
      <c r="D842" t="str">
        <f>"6"</f>
        <v>6</v>
      </c>
      <c r="E842" t="str">
        <f>"201-34-6"</f>
        <v>201-34-6</v>
      </c>
      <c r="F842" t="s">
        <v>41</v>
      </c>
      <c r="G842" t="s">
        <v>44</v>
      </c>
      <c r="H842" t="s">
        <v>45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1</v>
      </c>
      <c r="Q842">
        <v>0</v>
      </c>
      <c r="AF842">
        <v>0</v>
      </c>
      <c r="AG842">
        <v>1</v>
      </c>
      <c r="AH842">
        <v>0</v>
      </c>
      <c r="AI842">
        <v>1</v>
      </c>
      <c r="AJ842">
        <v>1</v>
      </c>
      <c r="AK842">
        <v>0</v>
      </c>
    </row>
    <row r="843" spans="1:37" x14ac:dyDescent="0.25">
      <c r="A843" t="str">
        <f>"839"</f>
        <v>839</v>
      </c>
      <c r="B843" t="str">
        <f t="shared" si="47"/>
        <v>201</v>
      </c>
      <c r="C843" t="str">
        <f t="shared" si="46"/>
        <v>34</v>
      </c>
      <c r="D843" t="str">
        <f>"1"</f>
        <v>1</v>
      </c>
      <c r="E843" t="str">
        <f>"201-34-1"</f>
        <v>201-34-1</v>
      </c>
      <c r="F843" t="s">
        <v>41</v>
      </c>
      <c r="G843" t="s">
        <v>44</v>
      </c>
      <c r="H843" t="s">
        <v>45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1</v>
      </c>
      <c r="Q843">
        <v>0</v>
      </c>
      <c r="AF843">
        <v>0</v>
      </c>
      <c r="AG843">
        <v>1</v>
      </c>
      <c r="AH843">
        <v>0</v>
      </c>
      <c r="AI843">
        <v>1</v>
      </c>
      <c r="AJ843">
        <v>0</v>
      </c>
      <c r="AK843">
        <v>1</v>
      </c>
    </row>
    <row r="844" spans="1:37" x14ac:dyDescent="0.25">
      <c r="A844" t="str">
        <f>"840"</f>
        <v>840</v>
      </c>
      <c r="B844" t="str">
        <f t="shared" si="47"/>
        <v>201</v>
      </c>
      <c r="C844" t="str">
        <f t="shared" si="46"/>
        <v>34</v>
      </c>
      <c r="D844" t="str">
        <f>"25"</f>
        <v>25</v>
      </c>
      <c r="E844" t="str">
        <f>"201-34-25"</f>
        <v>201-34-25</v>
      </c>
      <c r="F844" t="s">
        <v>41</v>
      </c>
      <c r="G844" t="s">
        <v>42</v>
      </c>
      <c r="H844" t="s">
        <v>43</v>
      </c>
      <c r="R844">
        <v>0</v>
      </c>
      <c r="S844">
        <v>1</v>
      </c>
      <c r="T844">
        <v>0</v>
      </c>
      <c r="U844">
        <v>1</v>
      </c>
      <c r="V844">
        <v>1</v>
      </c>
      <c r="W844">
        <v>0</v>
      </c>
      <c r="X844">
        <v>1</v>
      </c>
      <c r="Y844">
        <v>0</v>
      </c>
      <c r="Z844">
        <v>0</v>
      </c>
      <c r="AA844">
        <v>0</v>
      </c>
      <c r="AB844">
        <v>1</v>
      </c>
      <c r="AC844">
        <v>0</v>
      </c>
      <c r="AD844">
        <v>0</v>
      </c>
      <c r="AE844">
        <v>1</v>
      </c>
      <c r="AF844">
        <v>0</v>
      </c>
      <c r="AG844">
        <v>1</v>
      </c>
      <c r="AH844">
        <v>1</v>
      </c>
      <c r="AI844">
        <v>0</v>
      </c>
    </row>
    <row r="845" spans="1:37" x14ac:dyDescent="0.25">
      <c r="A845" t="str">
        <f>"841"</f>
        <v>841</v>
      </c>
      <c r="B845" t="str">
        <f t="shared" si="47"/>
        <v>201</v>
      </c>
      <c r="C845" t="str">
        <f t="shared" si="46"/>
        <v>34</v>
      </c>
      <c r="D845" t="str">
        <f>"17"</f>
        <v>17</v>
      </c>
      <c r="E845" t="str">
        <f>"201-34-17"</f>
        <v>201-34-17</v>
      </c>
      <c r="F845" t="s">
        <v>41</v>
      </c>
      <c r="G845" t="s">
        <v>42</v>
      </c>
      <c r="H845" t="s">
        <v>43</v>
      </c>
      <c r="R845">
        <v>0</v>
      </c>
      <c r="S845">
        <v>1</v>
      </c>
      <c r="T845">
        <v>0</v>
      </c>
      <c r="U845">
        <v>1</v>
      </c>
      <c r="V845">
        <v>1</v>
      </c>
      <c r="W845">
        <v>0</v>
      </c>
      <c r="X845">
        <v>0</v>
      </c>
      <c r="Y845">
        <v>0</v>
      </c>
      <c r="Z845">
        <v>0</v>
      </c>
      <c r="AA845">
        <v>1</v>
      </c>
      <c r="AB845">
        <v>1</v>
      </c>
      <c r="AC845">
        <v>0</v>
      </c>
      <c r="AD845">
        <v>0</v>
      </c>
      <c r="AE845">
        <v>1</v>
      </c>
      <c r="AF845">
        <v>0</v>
      </c>
      <c r="AG845">
        <v>1</v>
      </c>
      <c r="AH845">
        <v>0</v>
      </c>
      <c r="AI845">
        <v>1</v>
      </c>
    </row>
    <row r="846" spans="1:37" x14ac:dyDescent="0.25">
      <c r="A846" t="str">
        <f>"842"</f>
        <v>842</v>
      </c>
      <c r="B846" t="str">
        <f t="shared" si="47"/>
        <v>201</v>
      </c>
      <c r="C846" t="str">
        <f t="shared" si="46"/>
        <v>34</v>
      </c>
      <c r="D846" t="str">
        <f>"16"</f>
        <v>16</v>
      </c>
      <c r="E846" t="str">
        <f>"201-34-16"</f>
        <v>201-34-16</v>
      </c>
      <c r="F846" t="s">
        <v>41</v>
      </c>
      <c r="G846" t="s">
        <v>42</v>
      </c>
      <c r="H846" t="s">
        <v>43</v>
      </c>
      <c r="R846">
        <v>1</v>
      </c>
      <c r="S846">
        <v>0</v>
      </c>
      <c r="T846">
        <v>0</v>
      </c>
      <c r="U846">
        <v>0</v>
      </c>
      <c r="V846">
        <v>0</v>
      </c>
      <c r="W846">
        <v>1</v>
      </c>
      <c r="X846">
        <v>0</v>
      </c>
      <c r="Y846">
        <v>1</v>
      </c>
      <c r="Z846">
        <v>0</v>
      </c>
      <c r="AA846">
        <v>1</v>
      </c>
      <c r="AB846">
        <v>1</v>
      </c>
      <c r="AC846">
        <v>1</v>
      </c>
      <c r="AD846">
        <v>0</v>
      </c>
      <c r="AE846">
        <v>0</v>
      </c>
      <c r="AF846">
        <v>0</v>
      </c>
      <c r="AG846">
        <v>1</v>
      </c>
      <c r="AH846">
        <v>0</v>
      </c>
      <c r="AI846">
        <v>1</v>
      </c>
    </row>
    <row r="847" spans="1:37" x14ac:dyDescent="0.25">
      <c r="A847" t="str">
        <f>"843"</f>
        <v>843</v>
      </c>
      <c r="B847" t="str">
        <f t="shared" si="47"/>
        <v>201</v>
      </c>
      <c r="C847" t="str">
        <f t="shared" si="46"/>
        <v>34</v>
      </c>
      <c r="D847" t="str">
        <f>"11"</f>
        <v>11</v>
      </c>
      <c r="E847" t="str">
        <f>"201-34-11"</f>
        <v>201-34-11</v>
      </c>
      <c r="F847" t="s">
        <v>41</v>
      </c>
      <c r="G847" t="s">
        <v>42</v>
      </c>
      <c r="H847" t="s">
        <v>43</v>
      </c>
      <c r="R847">
        <v>0</v>
      </c>
      <c r="S847">
        <v>0</v>
      </c>
      <c r="T847">
        <v>1</v>
      </c>
      <c r="U847">
        <v>0</v>
      </c>
      <c r="V847">
        <v>0</v>
      </c>
      <c r="W847">
        <v>1</v>
      </c>
      <c r="X847">
        <v>0</v>
      </c>
      <c r="Y847">
        <v>1</v>
      </c>
      <c r="Z847">
        <v>1</v>
      </c>
      <c r="AA847">
        <v>0</v>
      </c>
      <c r="AB847">
        <v>1</v>
      </c>
      <c r="AC847">
        <v>1</v>
      </c>
      <c r="AD847">
        <v>0</v>
      </c>
      <c r="AE847">
        <v>0</v>
      </c>
      <c r="AF847">
        <v>1</v>
      </c>
      <c r="AG847">
        <v>0</v>
      </c>
      <c r="AH847">
        <v>1</v>
      </c>
      <c r="AI847">
        <v>0</v>
      </c>
    </row>
    <row r="848" spans="1:37" x14ac:dyDescent="0.25">
      <c r="A848" t="str">
        <f>"844"</f>
        <v>844</v>
      </c>
      <c r="B848" t="str">
        <f t="shared" si="47"/>
        <v>201</v>
      </c>
      <c r="C848" t="str">
        <f t="shared" si="46"/>
        <v>34</v>
      </c>
      <c r="D848" t="str">
        <f>"7"</f>
        <v>7</v>
      </c>
      <c r="E848" t="str">
        <f>"201-34-7"</f>
        <v>201-34-7</v>
      </c>
      <c r="F848" t="s">
        <v>41</v>
      </c>
      <c r="G848" t="s">
        <v>44</v>
      </c>
      <c r="H848" t="s">
        <v>45</v>
      </c>
      <c r="I848">
        <v>1</v>
      </c>
      <c r="J848">
        <v>1</v>
      </c>
      <c r="K848">
        <v>0</v>
      </c>
      <c r="L848">
        <v>1</v>
      </c>
      <c r="M848">
        <v>1</v>
      </c>
      <c r="N848">
        <v>0</v>
      </c>
      <c r="O848">
        <v>0</v>
      </c>
      <c r="P848">
        <v>0</v>
      </c>
      <c r="Q848">
        <v>1</v>
      </c>
      <c r="AF848">
        <v>0</v>
      </c>
      <c r="AG848">
        <v>1</v>
      </c>
      <c r="AH848">
        <v>1</v>
      </c>
      <c r="AI848">
        <v>0</v>
      </c>
      <c r="AJ848">
        <v>1</v>
      </c>
      <c r="AK848">
        <v>0</v>
      </c>
    </row>
    <row r="849" spans="1:37" x14ac:dyDescent="0.25">
      <c r="A849" t="str">
        <f>"845"</f>
        <v>845</v>
      </c>
      <c r="B849" t="str">
        <f t="shared" si="47"/>
        <v>201</v>
      </c>
      <c r="C849" t="str">
        <f t="shared" si="46"/>
        <v>34</v>
      </c>
      <c r="D849" t="str">
        <f>"3"</f>
        <v>3</v>
      </c>
      <c r="E849" t="str">
        <f>"201-34-3"</f>
        <v>201-34-3</v>
      </c>
      <c r="F849" t="s">
        <v>41</v>
      </c>
      <c r="G849" t="s">
        <v>44</v>
      </c>
      <c r="H849" t="s">
        <v>45</v>
      </c>
      <c r="I849">
        <v>1</v>
      </c>
      <c r="J849">
        <v>0</v>
      </c>
      <c r="K849">
        <v>1</v>
      </c>
      <c r="L849">
        <v>0</v>
      </c>
      <c r="M849">
        <v>1</v>
      </c>
      <c r="N849">
        <v>1</v>
      </c>
      <c r="O849">
        <v>0</v>
      </c>
      <c r="P849">
        <v>0</v>
      </c>
      <c r="Q849">
        <v>1</v>
      </c>
      <c r="AF849">
        <v>0</v>
      </c>
      <c r="AG849">
        <v>1</v>
      </c>
      <c r="AH849">
        <v>1</v>
      </c>
      <c r="AI849">
        <v>0</v>
      </c>
      <c r="AJ849">
        <v>1</v>
      </c>
      <c r="AK849">
        <v>0</v>
      </c>
    </row>
    <row r="850" spans="1:37" x14ac:dyDescent="0.25">
      <c r="A850" t="str">
        <f>"846"</f>
        <v>846</v>
      </c>
      <c r="B850" t="str">
        <f t="shared" si="47"/>
        <v>201</v>
      </c>
      <c r="C850" t="str">
        <f t="shared" si="46"/>
        <v>34</v>
      </c>
      <c r="D850" t="str">
        <f>"20"</f>
        <v>20</v>
      </c>
      <c r="E850" t="str">
        <f>"201-34-20"</f>
        <v>201-34-20</v>
      </c>
      <c r="F850" t="s">
        <v>41</v>
      </c>
      <c r="G850" t="s">
        <v>42</v>
      </c>
      <c r="H850" t="s">
        <v>43</v>
      </c>
      <c r="R850">
        <v>0</v>
      </c>
      <c r="S850">
        <v>1</v>
      </c>
      <c r="T850">
        <v>0</v>
      </c>
      <c r="U850">
        <v>1</v>
      </c>
      <c r="V850">
        <v>1</v>
      </c>
      <c r="W850">
        <v>0</v>
      </c>
      <c r="X850">
        <v>1</v>
      </c>
      <c r="Y850">
        <v>0</v>
      </c>
      <c r="Z850">
        <v>0</v>
      </c>
      <c r="AA850">
        <v>0</v>
      </c>
      <c r="AB850">
        <v>1</v>
      </c>
      <c r="AC850">
        <v>0</v>
      </c>
      <c r="AD850">
        <v>0</v>
      </c>
      <c r="AE850">
        <v>1</v>
      </c>
      <c r="AF850">
        <v>0</v>
      </c>
      <c r="AG850">
        <v>1</v>
      </c>
      <c r="AH850">
        <v>0</v>
      </c>
      <c r="AI850">
        <v>1</v>
      </c>
    </row>
    <row r="851" spans="1:37" x14ac:dyDescent="0.25">
      <c r="A851" t="str">
        <f>"847"</f>
        <v>847</v>
      </c>
      <c r="B851" t="str">
        <f t="shared" si="47"/>
        <v>201</v>
      </c>
      <c r="C851" t="str">
        <f t="shared" si="46"/>
        <v>34</v>
      </c>
      <c r="D851" t="str">
        <f>"19"</f>
        <v>19</v>
      </c>
      <c r="E851" t="str">
        <f>"201-34-19"</f>
        <v>201-34-19</v>
      </c>
      <c r="F851" t="s">
        <v>41</v>
      </c>
      <c r="G851" t="s">
        <v>42</v>
      </c>
      <c r="H851" t="s">
        <v>43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1</v>
      </c>
      <c r="X851">
        <v>0</v>
      </c>
      <c r="Y851">
        <v>1</v>
      </c>
      <c r="Z851">
        <v>1</v>
      </c>
      <c r="AA851">
        <v>1</v>
      </c>
      <c r="AB851">
        <v>1</v>
      </c>
      <c r="AC851">
        <v>0</v>
      </c>
      <c r="AD851">
        <v>0</v>
      </c>
      <c r="AE851">
        <v>0</v>
      </c>
      <c r="AF851">
        <v>0</v>
      </c>
      <c r="AG851">
        <v>1</v>
      </c>
      <c r="AH851">
        <v>1</v>
      </c>
      <c r="AI851">
        <v>0</v>
      </c>
    </row>
    <row r="852" spans="1:37" x14ac:dyDescent="0.25">
      <c r="A852" t="str">
        <f>"848"</f>
        <v>848</v>
      </c>
      <c r="B852" t="str">
        <f t="shared" si="47"/>
        <v>201</v>
      </c>
      <c r="C852" t="str">
        <f t="shared" si="46"/>
        <v>34</v>
      </c>
      <c r="D852" t="str">
        <f>"18"</f>
        <v>18</v>
      </c>
      <c r="E852" t="str">
        <f>"201-34-18"</f>
        <v>201-34-18</v>
      </c>
      <c r="F852" t="s">
        <v>41</v>
      </c>
      <c r="G852" t="s">
        <v>42</v>
      </c>
      <c r="H852" t="s">
        <v>43</v>
      </c>
      <c r="R852">
        <v>1</v>
      </c>
      <c r="S852">
        <v>0</v>
      </c>
      <c r="T852">
        <v>1</v>
      </c>
      <c r="U852">
        <v>1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1</v>
      </c>
      <c r="AB852">
        <v>0</v>
      </c>
      <c r="AC852">
        <v>0</v>
      </c>
      <c r="AD852">
        <v>1</v>
      </c>
      <c r="AE852">
        <v>1</v>
      </c>
      <c r="AF852">
        <v>1</v>
      </c>
      <c r="AG852">
        <v>0</v>
      </c>
      <c r="AH852">
        <v>1</v>
      </c>
      <c r="AI852">
        <v>0</v>
      </c>
    </row>
    <row r="853" spans="1:37" x14ac:dyDescent="0.25">
      <c r="A853" t="str">
        <f>"849"</f>
        <v>849</v>
      </c>
      <c r="B853" t="str">
        <f t="shared" si="47"/>
        <v>201</v>
      </c>
      <c r="C853" t="str">
        <f t="shared" si="46"/>
        <v>34</v>
      </c>
      <c r="D853" t="str">
        <f>"8"</f>
        <v>8</v>
      </c>
      <c r="E853" t="str">
        <f>"201-34-8"</f>
        <v>201-34-8</v>
      </c>
      <c r="F853" t="s">
        <v>41</v>
      </c>
      <c r="G853" t="s">
        <v>44</v>
      </c>
      <c r="H853" t="s">
        <v>45</v>
      </c>
      <c r="I853">
        <v>0</v>
      </c>
      <c r="J853">
        <v>0</v>
      </c>
      <c r="K853">
        <v>0</v>
      </c>
      <c r="L853">
        <v>1</v>
      </c>
      <c r="M853">
        <v>1</v>
      </c>
      <c r="N853">
        <v>0</v>
      </c>
      <c r="O853">
        <v>1</v>
      </c>
      <c r="P853">
        <v>1</v>
      </c>
      <c r="Q853">
        <v>0</v>
      </c>
      <c r="AF853">
        <v>1</v>
      </c>
      <c r="AG853">
        <v>0</v>
      </c>
      <c r="AH853">
        <v>1</v>
      </c>
      <c r="AI853">
        <v>0</v>
      </c>
      <c r="AJ853">
        <v>0</v>
      </c>
      <c r="AK853">
        <v>1</v>
      </c>
    </row>
    <row r="854" spans="1:37" x14ac:dyDescent="0.25">
      <c r="A854" t="str">
        <f>"850"</f>
        <v>850</v>
      </c>
      <c r="B854" t="str">
        <f t="shared" si="47"/>
        <v>201</v>
      </c>
      <c r="C854" t="str">
        <f t="shared" si="46"/>
        <v>34</v>
      </c>
      <c r="D854" t="str">
        <f>"4"</f>
        <v>4</v>
      </c>
      <c r="E854" t="str">
        <f>"201-34-4"</f>
        <v>201-34-4</v>
      </c>
      <c r="F854" t="s">
        <v>41</v>
      </c>
      <c r="G854" t="s">
        <v>44</v>
      </c>
      <c r="H854" t="s">
        <v>45</v>
      </c>
      <c r="I854">
        <v>0</v>
      </c>
      <c r="J854">
        <v>1</v>
      </c>
      <c r="K854">
        <v>0</v>
      </c>
      <c r="L854">
        <v>0</v>
      </c>
      <c r="M854">
        <v>1</v>
      </c>
      <c r="N854">
        <v>1</v>
      </c>
      <c r="O854">
        <v>0</v>
      </c>
      <c r="P854">
        <v>1</v>
      </c>
      <c r="Q854">
        <v>1</v>
      </c>
      <c r="AF854">
        <v>0</v>
      </c>
      <c r="AG854">
        <v>1</v>
      </c>
      <c r="AH854">
        <v>0</v>
      </c>
      <c r="AI854">
        <v>1</v>
      </c>
      <c r="AJ854">
        <v>0</v>
      </c>
      <c r="AK854">
        <v>1</v>
      </c>
    </row>
    <row r="855" spans="1:37" x14ac:dyDescent="0.25">
      <c r="A855" t="str">
        <f>"851"</f>
        <v>851</v>
      </c>
      <c r="B855" t="str">
        <f t="shared" si="47"/>
        <v>201</v>
      </c>
      <c r="C855" t="str">
        <f t="shared" ref="C855:C879" si="48">"35"</f>
        <v>35</v>
      </c>
      <c r="D855" t="str">
        <f>"22"</f>
        <v>22</v>
      </c>
      <c r="E855" t="str">
        <f>"201-35-22"</f>
        <v>201-35-22</v>
      </c>
      <c r="F855" t="s">
        <v>41</v>
      </c>
      <c r="G855" t="s">
        <v>44</v>
      </c>
      <c r="H855" t="s">
        <v>45</v>
      </c>
      <c r="I855">
        <v>1</v>
      </c>
      <c r="J855">
        <v>0</v>
      </c>
      <c r="K855">
        <v>1</v>
      </c>
      <c r="L855">
        <v>0</v>
      </c>
      <c r="M855">
        <v>1</v>
      </c>
      <c r="N855">
        <v>1</v>
      </c>
      <c r="O855">
        <v>0</v>
      </c>
      <c r="P855">
        <v>0</v>
      </c>
      <c r="Q855">
        <v>1</v>
      </c>
      <c r="AF855">
        <v>1</v>
      </c>
      <c r="AG855">
        <v>0</v>
      </c>
      <c r="AH855">
        <v>0</v>
      </c>
      <c r="AI855">
        <v>1</v>
      </c>
      <c r="AJ855">
        <v>1</v>
      </c>
      <c r="AK855">
        <v>0</v>
      </c>
    </row>
    <row r="856" spans="1:37" x14ac:dyDescent="0.25">
      <c r="A856" t="str">
        <f>"852"</f>
        <v>852</v>
      </c>
      <c r="B856" t="str">
        <f t="shared" si="47"/>
        <v>201</v>
      </c>
      <c r="C856" t="str">
        <f t="shared" si="48"/>
        <v>35</v>
      </c>
      <c r="D856" t="str">
        <f>"21"</f>
        <v>21</v>
      </c>
      <c r="E856" t="str">
        <f>"201-35-21"</f>
        <v>201-35-21</v>
      </c>
      <c r="F856" t="s">
        <v>41</v>
      </c>
      <c r="G856" t="s">
        <v>44</v>
      </c>
      <c r="H856" t="s">
        <v>45</v>
      </c>
      <c r="I856">
        <v>1</v>
      </c>
      <c r="J856">
        <v>1</v>
      </c>
      <c r="K856">
        <v>0</v>
      </c>
      <c r="L856">
        <v>0</v>
      </c>
      <c r="M856">
        <v>1</v>
      </c>
      <c r="N856">
        <v>1</v>
      </c>
      <c r="O856">
        <v>1</v>
      </c>
      <c r="P856">
        <v>0</v>
      </c>
      <c r="Q856">
        <v>0</v>
      </c>
      <c r="AF856">
        <v>1</v>
      </c>
      <c r="AG856">
        <v>0</v>
      </c>
      <c r="AH856">
        <v>1</v>
      </c>
      <c r="AI856">
        <v>0</v>
      </c>
      <c r="AJ856">
        <v>0</v>
      </c>
      <c r="AK856">
        <v>1</v>
      </c>
    </row>
    <row r="857" spans="1:37" x14ac:dyDescent="0.25">
      <c r="A857" t="str">
        <f>"853"</f>
        <v>853</v>
      </c>
      <c r="B857" t="str">
        <f t="shared" si="47"/>
        <v>201</v>
      </c>
      <c r="C857" t="str">
        <f t="shared" si="48"/>
        <v>35</v>
      </c>
      <c r="D857" t="str">
        <f>"14"</f>
        <v>14</v>
      </c>
      <c r="E857" t="str">
        <f>"201-35-14"</f>
        <v>201-35-14</v>
      </c>
      <c r="F857" t="s">
        <v>41</v>
      </c>
      <c r="G857" t="s">
        <v>44</v>
      </c>
      <c r="H857" t="s">
        <v>45</v>
      </c>
      <c r="I857">
        <v>1</v>
      </c>
      <c r="J857">
        <v>0</v>
      </c>
      <c r="K857">
        <v>0</v>
      </c>
      <c r="L857">
        <v>1</v>
      </c>
      <c r="M857">
        <v>0</v>
      </c>
      <c r="N857">
        <v>1</v>
      </c>
      <c r="O857">
        <v>1</v>
      </c>
      <c r="P857">
        <v>0</v>
      </c>
      <c r="Q857">
        <v>1</v>
      </c>
      <c r="AF857">
        <v>0</v>
      </c>
      <c r="AG857">
        <v>1</v>
      </c>
      <c r="AH857">
        <v>0</v>
      </c>
      <c r="AI857">
        <v>1</v>
      </c>
      <c r="AJ857">
        <v>1</v>
      </c>
      <c r="AK857">
        <v>0</v>
      </c>
    </row>
    <row r="858" spans="1:37" x14ac:dyDescent="0.25">
      <c r="A858" t="str">
        <f>"854"</f>
        <v>854</v>
      </c>
      <c r="B858" t="str">
        <f t="shared" si="47"/>
        <v>201</v>
      </c>
      <c r="C858" t="str">
        <f t="shared" si="48"/>
        <v>35</v>
      </c>
      <c r="D858" t="str">
        <f>"13"</f>
        <v>13</v>
      </c>
      <c r="E858" t="str">
        <f>"201-35-13"</f>
        <v>201-35-13</v>
      </c>
      <c r="F858" t="s">
        <v>41</v>
      </c>
      <c r="G858" t="s">
        <v>44</v>
      </c>
      <c r="H858" t="s">
        <v>45</v>
      </c>
      <c r="I858">
        <v>0</v>
      </c>
      <c r="J858">
        <v>0</v>
      </c>
      <c r="K858">
        <v>1</v>
      </c>
      <c r="L858">
        <v>1</v>
      </c>
      <c r="M858">
        <v>1</v>
      </c>
      <c r="N858">
        <v>1</v>
      </c>
      <c r="O858">
        <v>0</v>
      </c>
      <c r="P858">
        <v>0</v>
      </c>
      <c r="Q858">
        <v>1</v>
      </c>
      <c r="AF858">
        <v>0</v>
      </c>
      <c r="AG858">
        <v>1</v>
      </c>
      <c r="AH858">
        <v>1</v>
      </c>
      <c r="AI858">
        <v>0</v>
      </c>
      <c r="AJ858">
        <v>1</v>
      </c>
      <c r="AK858">
        <v>0</v>
      </c>
    </row>
    <row r="859" spans="1:37" x14ac:dyDescent="0.25">
      <c r="A859" t="str">
        <f>"855"</f>
        <v>855</v>
      </c>
      <c r="B859" t="str">
        <f t="shared" si="47"/>
        <v>201</v>
      </c>
      <c r="C859" t="str">
        <f t="shared" si="48"/>
        <v>35</v>
      </c>
      <c r="D859" t="str">
        <f>"9"</f>
        <v>9</v>
      </c>
      <c r="E859" t="str">
        <f>"201-35-9"</f>
        <v>201-35-9</v>
      </c>
      <c r="F859" t="s">
        <v>41</v>
      </c>
      <c r="G859" t="s">
        <v>44</v>
      </c>
      <c r="H859" t="s">
        <v>45</v>
      </c>
      <c r="I859">
        <v>0</v>
      </c>
      <c r="J859">
        <v>0</v>
      </c>
      <c r="K859">
        <v>0</v>
      </c>
      <c r="L859">
        <v>1</v>
      </c>
      <c r="M859">
        <v>1</v>
      </c>
      <c r="N859">
        <v>1</v>
      </c>
      <c r="O859">
        <v>1</v>
      </c>
      <c r="P859">
        <v>0</v>
      </c>
      <c r="Q859">
        <v>1</v>
      </c>
      <c r="AF859">
        <v>0</v>
      </c>
      <c r="AG859">
        <v>1</v>
      </c>
      <c r="AH859">
        <v>1</v>
      </c>
      <c r="AI859">
        <v>0</v>
      </c>
      <c r="AJ859">
        <v>1</v>
      </c>
      <c r="AK859">
        <v>0</v>
      </c>
    </row>
    <row r="860" spans="1:37" x14ac:dyDescent="0.25">
      <c r="A860" t="str">
        <f>"856"</f>
        <v>856</v>
      </c>
      <c r="B860" t="str">
        <f t="shared" si="47"/>
        <v>201</v>
      </c>
      <c r="C860" t="str">
        <f t="shared" si="48"/>
        <v>35</v>
      </c>
      <c r="D860" t="str">
        <f>"5"</f>
        <v>5</v>
      </c>
      <c r="E860" t="str">
        <f>"201-35-5"</f>
        <v>201-35-5</v>
      </c>
      <c r="F860" t="s">
        <v>41</v>
      </c>
      <c r="G860" t="s">
        <v>44</v>
      </c>
      <c r="H860" t="s">
        <v>45</v>
      </c>
      <c r="I860">
        <v>0</v>
      </c>
      <c r="J860">
        <v>1</v>
      </c>
      <c r="K860">
        <v>0</v>
      </c>
      <c r="L860">
        <v>0</v>
      </c>
      <c r="M860">
        <v>1</v>
      </c>
      <c r="N860">
        <v>1</v>
      </c>
      <c r="O860">
        <v>1</v>
      </c>
      <c r="P860">
        <v>0</v>
      </c>
      <c r="Q860">
        <v>1</v>
      </c>
      <c r="AF860">
        <v>0</v>
      </c>
      <c r="AG860">
        <v>1</v>
      </c>
      <c r="AH860">
        <v>1</v>
      </c>
      <c r="AI860">
        <v>0</v>
      </c>
      <c r="AJ860">
        <v>1</v>
      </c>
      <c r="AK860">
        <v>0</v>
      </c>
    </row>
    <row r="861" spans="1:37" x14ac:dyDescent="0.25">
      <c r="A861" t="str">
        <f>"857"</f>
        <v>857</v>
      </c>
      <c r="B861" t="str">
        <f t="shared" si="47"/>
        <v>201</v>
      </c>
      <c r="C861" t="str">
        <f t="shared" si="48"/>
        <v>35</v>
      </c>
      <c r="D861" t="str">
        <f>"1"</f>
        <v>1</v>
      </c>
      <c r="E861" t="str">
        <f>"201-35-1"</f>
        <v>201-35-1</v>
      </c>
      <c r="F861" t="s">
        <v>41</v>
      </c>
      <c r="G861" t="s">
        <v>44</v>
      </c>
      <c r="H861" t="s">
        <v>45</v>
      </c>
      <c r="I861">
        <v>1</v>
      </c>
      <c r="J861">
        <v>0</v>
      </c>
      <c r="K861">
        <v>1</v>
      </c>
      <c r="L861">
        <v>0</v>
      </c>
      <c r="M861">
        <v>1</v>
      </c>
      <c r="N861">
        <v>1</v>
      </c>
      <c r="O861">
        <v>0</v>
      </c>
      <c r="P861">
        <v>1</v>
      </c>
      <c r="Q861">
        <v>0</v>
      </c>
      <c r="AF861">
        <v>0</v>
      </c>
      <c r="AG861">
        <v>1</v>
      </c>
      <c r="AH861">
        <v>1</v>
      </c>
      <c r="AI861">
        <v>0</v>
      </c>
      <c r="AJ861">
        <v>1</v>
      </c>
      <c r="AK861">
        <v>0</v>
      </c>
    </row>
    <row r="862" spans="1:37" x14ac:dyDescent="0.25">
      <c r="A862" t="str">
        <f>"858"</f>
        <v>858</v>
      </c>
      <c r="B862" t="str">
        <f t="shared" si="47"/>
        <v>201</v>
      </c>
      <c r="C862" t="str">
        <f t="shared" si="48"/>
        <v>35</v>
      </c>
      <c r="D862" t="str">
        <f>"24"</f>
        <v>24</v>
      </c>
      <c r="E862" t="str">
        <f>"201-35-24"</f>
        <v>201-35-24</v>
      </c>
      <c r="F862" t="s">
        <v>41</v>
      </c>
      <c r="G862" t="s">
        <v>42</v>
      </c>
      <c r="H862" t="s">
        <v>43</v>
      </c>
      <c r="R862">
        <v>0</v>
      </c>
      <c r="S862">
        <v>1</v>
      </c>
      <c r="T862">
        <v>0</v>
      </c>
      <c r="U862">
        <v>1</v>
      </c>
      <c r="V862">
        <v>1</v>
      </c>
      <c r="W862">
        <v>0</v>
      </c>
      <c r="X862">
        <v>1</v>
      </c>
      <c r="Y862">
        <v>0</v>
      </c>
      <c r="Z862">
        <v>0</v>
      </c>
      <c r="AA862">
        <v>0</v>
      </c>
      <c r="AB862">
        <v>1</v>
      </c>
      <c r="AC862">
        <v>0</v>
      </c>
      <c r="AD862">
        <v>0</v>
      </c>
      <c r="AE862">
        <v>1</v>
      </c>
      <c r="AF862">
        <v>0</v>
      </c>
      <c r="AG862">
        <v>1</v>
      </c>
      <c r="AH862">
        <v>0</v>
      </c>
      <c r="AI862">
        <v>1</v>
      </c>
    </row>
    <row r="863" spans="1:37" x14ac:dyDescent="0.25">
      <c r="A863" t="str">
        <f>"859"</f>
        <v>859</v>
      </c>
      <c r="B863" t="str">
        <f t="shared" si="47"/>
        <v>201</v>
      </c>
      <c r="C863" t="str">
        <f t="shared" si="48"/>
        <v>35</v>
      </c>
      <c r="D863" t="str">
        <f>"23"</f>
        <v>23</v>
      </c>
      <c r="E863" t="str">
        <f>"201-35-23"</f>
        <v>201-35-23</v>
      </c>
      <c r="F863" t="s">
        <v>41</v>
      </c>
      <c r="G863" t="s">
        <v>42</v>
      </c>
      <c r="H863" t="s">
        <v>43</v>
      </c>
      <c r="R863">
        <v>0</v>
      </c>
      <c r="S863">
        <v>1</v>
      </c>
      <c r="T863">
        <v>0</v>
      </c>
      <c r="U863">
        <v>1</v>
      </c>
      <c r="V863">
        <v>1</v>
      </c>
      <c r="W863">
        <v>0</v>
      </c>
      <c r="X863">
        <v>1</v>
      </c>
      <c r="Y863">
        <v>0</v>
      </c>
      <c r="Z863">
        <v>0</v>
      </c>
      <c r="AA863">
        <v>0</v>
      </c>
      <c r="AB863">
        <v>1</v>
      </c>
      <c r="AC863">
        <v>0</v>
      </c>
      <c r="AD863">
        <v>0</v>
      </c>
      <c r="AE863">
        <v>1</v>
      </c>
      <c r="AF863">
        <v>0</v>
      </c>
      <c r="AG863">
        <v>1</v>
      </c>
      <c r="AH863">
        <v>0</v>
      </c>
      <c r="AI863">
        <v>1</v>
      </c>
    </row>
    <row r="864" spans="1:37" x14ac:dyDescent="0.25">
      <c r="A864" t="str">
        <f>"860"</f>
        <v>860</v>
      </c>
      <c r="B864" t="str">
        <f t="shared" si="47"/>
        <v>201</v>
      </c>
      <c r="C864" t="str">
        <f t="shared" si="48"/>
        <v>35</v>
      </c>
      <c r="D864" t="str">
        <f>"16"</f>
        <v>16</v>
      </c>
      <c r="E864" t="str">
        <f>"201-35-16"</f>
        <v>201-35-16</v>
      </c>
      <c r="F864" t="s">
        <v>41</v>
      </c>
      <c r="G864" t="s">
        <v>44</v>
      </c>
      <c r="H864" t="s">
        <v>45</v>
      </c>
      <c r="I864">
        <v>1</v>
      </c>
      <c r="J864">
        <v>1</v>
      </c>
      <c r="K864">
        <v>1</v>
      </c>
      <c r="L864">
        <v>0</v>
      </c>
      <c r="M864">
        <v>0</v>
      </c>
      <c r="N864">
        <v>1</v>
      </c>
      <c r="O864">
        <v>0</v>
      </c>
      <c r="P864">
        <v>0</v>
      </c>
      <c r="Q864">
        <v>1</v>
      </c>
      <c r="AF864">
        <v>0</v>
      </c>
      <c r="AG864">
        <v>1</v>
      </c>
      <c r="AH864">
        <v>1</v>
      </c>
      <c r="AI864">
        <v>0</v>
      </c>
      <c r="AJ864">
        <v>1</v>
      </c>
      <c r="AK864">
        <v>0</v>
      </c>
    </row>
    <row r="865" spans="1:37" x14ac:dyDescent="0.25">
      <c r="A865" t="str">
        <f>"861"</f>
        <v>861</v>
      </c>
      <c r="B865" t="str">
        <f t="shared" si="47"/>
        <v>201</v>
      </c>
      <c r="C865" t="str">
        <f t="shared" si="48"/>
        <v>35</v>
      </c>
      <c r="D865" t="str">
        <f>"15"</f>
        <v>15</v>
      </c>
      <c r="E865" t="str">
        <f>"201-35-15"</f>
        <v>201-35-15</v>
      </c>
      <c r="F865" t="s">
        <v>41</v>
      </c>
      <c r="G865" t="s">
        <v>44</v>
      </c>
      <c r="H865" t="s">
        <v>45</v>
      </c>
      <c r="I865">
        <v>0</v>
      </c>
      <c r="J865">
        <v>0</v>
      </c>
      <c r="K865">
        <v>0</v>
      </c>
      <c r="L865">
        <v>1</v>
      </c>
      <c r="M865">
        <v>1</v>
      </c>
      <c r="N865">
        <v>1</v>
      </c>
      <c r="O865">
        <v>1</v>
      </c>
      <c r="P865">
        <v>0</v>
      </c>
      <c r="Q865">
        <v>1</v>
      </c>
      <c r="AF865">
        <v>0</v>
      </c>
      <c r="AG865">
        <v>1</v>
      </c>
      <c r="AH865">
        <v>0</v>
      </c>
      <c r="AI865">
        <v>1</v>
      </c>
      <c r="AJ865">
        <v>1</v>
      </c>
      <c r="AK865">
        <v>0</v>
      </c>
    </row>
    <row r="866" spans="1:37" x14ac:dyDescent="0.25">
      <c r="A866" t="str">
        <f>"862"</f>
        <v>862</v>
      </c>
      <c r="B866" t="str">
        <f t="shared" si="47"/>
        <v>201</v>
      </c>
      <c r="C866" t="str">
        <f t="shared" si="48"/>
        <v>35</v>
      </c>
      <c r="D866" t="str">
        <f>"10"</f>
        <v>10</v>
      </c>
      <c r="E866" t="str">
        <f>"201-35-10"</f>
        <v>201-35-10</v>
      </c>
      <c r="F866" t="s">
        <v>41</v>
      </c>
      <c r="G866" t="s">
        <v>44</v>
      </c>
      <c r="H866" t="s">
        <v>45</v>
      </c>
      <c r="I866">
        <v>1</v>
      </c>
      <c r="J866">
        <v>1</v>
      </c>
      <c r="K866">
        <v>0</v>
      </c>
      <c r="L866">
        <v>1</v>
      </c>
      <c r="M866">
        <v>1</v>
      </c>
      <c r="N866">
        <v>1</v>
      </c>
      <c r="O866">
        <v>0</v>
      </c>
      <c r="P866">
        <v>0</v>
      </c>
      <c r="Q866">
        <v>0</v>
      </c>
      <c r="AF866">
        <v>1</v>
      </c>
      <c r="AG866">
        <v>0</v>
      </c>
      <c r="AH866">
        <v>1</v>
      </c>
      <c r="AI866">
        <v>0</v>
      </c>
      <c r="AJ866">
        <v>0</v>
      </c>
      <c r="AK866">
        <v>1</v>
      </c>
    </row>
    <row r="867" spans="1:37" x14ac:dyDescent="0.25">
      <c r="A867" t="str">
        <f>"863"</f>
        <v>863</v>
      </c>
      <c r="B867" t="str">
        <f t="shared" si="47"/>
        <v>201</v>
      </c>
      <c r="C867" t="str">
        <f t="shared" si="48"/>
        <v>35</v>
      </c>
      <c r="D867" t="str">
        <f>"6"</f>
        <v>6</v>
      </c>
      <c r="E867" t="str">
        <f>"201-35-6"</f>
        <v>201-35-6</v>
      </c>
      <c r="F867" t="s">
        <v>41</v>
      </c>
      <c r="G867" t="s">
        <v>44</v>
      </c>
      <c r="H867" t="s">
        <v>45</v>
      </c>
      <c r="I867">
        <v>0</v>
      </c>
      <c r="J867">
        <v>1</v>
      </c>
      <c r="K867">
        <v>0</v>
      </c>
      <c r="L867">
        <v>0</v>
      </c>
      <c r="M867">
        <v>1</v>
      </c>
      <c r="N867">
        <v>1</v>
      </c>
      <c r="O867">
        <v>1</v>
      </c>
      <c r="P867">
        <v>0</v>
      </c>
      <c r="Q867">
        <v>1</v>
      </c>
      <c r="AF867">
        <v>0</v>
      </c>
      <c r="AG867">
        <v>1</v>
      </c>
      <c r="AH867">
        <v>1</v>
      </c>
      <c r="AI867">
        <v>0</v>
      </c>
      <c r="AJ867">
        <v>1</v>
      </c>
      <c r="AK867">
        <v>0</v>
      </c>
    </row>
    <row r="868" spans="1:37" x14ac:dyDescent="0.25">
      <c r="A868" t="str">
        <f>"864"</f>
        <v>864</v>
      </c>
      <c r="B868" t="str">
        <f t="shared" si="47"/>
        <v>201</v>
      </c>
      <c r="C868" t="str">
        <f t="shared" si="48"/>
        <v>35</v>
      </c>
      <c r="D868" t="str">
        <f>"3"</f>
        <v>3</v>
      </c>
      <c r="E868" t="str">
        <f>"201-35-3"</f>
        <v>201-35-3</v>
      </c>
      <c r="F868" t="s">
        <v>41</v>
      </c>
      <c r="G868" t="s">
        <v>44</v>
      </c>
      <c r="H868" t="s">
        <v>45</v>
      </c>
      <c r="I868">
        <v>0</v>
      </c>
      <c r="J868">
        <v>0</v>
      </c>
      <c r="K868">
        <v>1</v>
      </c>
      <c r="L868">
        <v>1</v>
      </c>
      <c r="M868">
        <v>1</v>
      </c>
      <c r="N868">
        <v>1</v>
      </c>
      <c r="O868">
        <v>0</v>
      </c>
      <c r="P868">
        <v>0</v>
      </c>
      <c r="Q868">
        <v>1</v>
      </c>
      <c r="AF868">
        <v>0</v>
      </c>
      <c r="AG868">
        <v>1</v>
      </c>
      <c r="AH868">
        <v>1</v>
      </c>
      <c r="AI868">
        <v>0</v>
      </c>
      <c r="AJ868">
        <v>1</v>
      </c>
      <c r="AK868">
        <v>0</v>
      </c>
    </row>
    <row r="869" spans="1:37" x14ac:dyDescent="0.25">
      <c r="A869" t="str">
        <f>"865"</f>
        <v>865</v>
      </c>
      <c r="B869" t="str">
        <f t="shared" si="47"/>
        <v>201</v>
      </c>
      <c r="C869" t="str">
        <f t="shared" si="48"/>
        <v>35</v>
      </c>
      <c r="D869" t="str">
        <f>"25"</f>
        <v>25</v>
      </c>
      <c r="E869" t="str">
        <f>"201-35-25"</f>
        <v>201-35-25</v>
      </c>
      <c r="F869" t="s">
        <v>41</v>
      </c>
      <c r="G869" t="s">
        <v>42</v>
      </c>
      <c r="H869" t="s">
        <v>43</v>
      </c>
      <c r="R869">
        <v>0</v>
      </c>
      <c r="S869">
        <v>0</v>
      </c>
      <c r="T869">
        <v>0</v>
      </c>
      <c r="U869">
        <v>1</v>
      </c>
      <c r="V869">
        <v>0</v>
      </c>
      <c r="W869">
        <v>1</v>
      </c>
      <c r="X869">
        <v>1</v>
      </c>
      <c r="Y869">
        <v>1</v>
      </c>
      <c r="Z869">
        <v>0</v>
      </c>
      <c r="AA869">
        <v>0</v>
      </c>
      <c r="AB869">
        <v>1</v>
      </c>
      <c r="AC869">
        <v>1</v>
      </c>
      <c r="AD869">
        <v>0</v>
      </c>
      <c r="AE869">
        <v>0</v>
      </c>
      <c r="AF869">
        <v>1</v>
      </c>
      <c r="AG869">
        <v>0</v>
      </c>
      <c r="AH869">
        <v>1</v>
      </c>
      <c r="AI869">
        <v>0</v>
      </c>
    </row>
    <row r="870" spans="1:37" x14ac:dyDescent="0.25">
      <c r="A870" t="str">
        <f>"866"</f>
        <v>866</v>
      </c>
      <c r="B870" t="str">
        <f t="shared" si="47"/>
        <v>201</v>
      </c>
      <c r="C870" t="str">
        <f t="shared" si="48"/>
        <v>35</v>
      </c>
      <c r="D870" t="str">
        <f>"18"</f>
        <v>18</v>
      </c>
      <c r="E870" t="str">
        <f>"201-35-18"</f>
        <v>201-35-18</v>
      </c>
      <c r="F870" t="s">
        <v>41</v>
      </c>
      <c r="G870" t="s">
        <v>44</v>
      </c>
      <c r="H870" t="s">
        <v>45</v>
      </c>
      <c r="I870">
        <v>0</v>
      </c>
      <c r="J870">
        <v>1</v>
      </c>
      <c r="K870">
        <v>0</v>
      </c>
      <c r="L870">
        <v>0</v>
      </c>
      <c r="M870">
        <v>1</v>
      </c>
      <c r="N870">
        <v>1</v>
      </c>
      <c r="O870">
        <v>1</v>
      </c>
      <c r="P870">
        <v>0</v>
      </c>
      <c r="Q870">
        <v>1</v>
      </c>
      <c r="AF870">
        <v>1</v>
      </c>
      <c r="AG870">
        <v>0</v>
      </c>
      <c r="AH870">
        <v>0</v>
      </c>
      <c r="AI870">
        <v>1</v>
      </c>
      <c r="AJ870">
        <v>0</v>
      </c>
      <c r="AK870">
        <v>1</v>
      </c>
    </row>
    <row r="871" spans="1:37" x14ac:dyDescent="0.25">
      <c r="A871" t="str">
        <f>"867"</f>
        <v>867</v>
      </c>
      <c r="B871" t="str">
        <f t="shared" si="47"/>
        <v>201</v>
      </c>
      <c r="C871" t="str">
        <f t="shared" si="48"/>
        <v>35</v>
      </c>
      <c r="D871" t="str">
        <f>"17"</f>
        <v>17</v>
      </c>
      <c r="E871" t="str">
        <f>"201-35-17"</f>
        <v>201-35-17</v>
      </c>
      <c r="F871" t="s">
        <v>41</v>
      </c>
      <c r="G871" t="s">
        <v>44</v>
      </c>
      <c r="H871" t="s">
        <v>45</v>
      </c>
      <c r="I871">
        <v>1</v>
      </c>
      <c r="J871">
        <v>1</v>
      </c>
      <c r="K871">
        <v>1</v>
      </c>
      <c r="L871">
        <v>0</v>
      </c>
      <c r="M871">
        <v>0</v>
      </c>
      <c r="N871">
        <v>1</v>
      </c>
      <c r="O871">
        <v>0</v>
      </c>
      <c r="P871">
        <v>0</v>
      </c>
      <c r="Q871">
        <v>1</v>
      </c>
      <c r="AF871">
        <v>0</v>
      </c>
      <c r="AG871">
        <v>1</v>
      </c>
      <c r="AH871">
        <v>0</v>
      </c>
      <c r="AI871">
        <v>1</v>
      </c>
      <c r="AJ871">
        <v>1</v>
      </c>
      <c r="AK871">
        <v>0</v>
      </c>
    </row>
    <row r="872" spans="1:37" x14ac:dyDescent="0.25">
      <c r="A872" t="str">
        <f>"868"</f>
        <v>868</v>
      </c>
      <c r="B872" t="str">
        <f t="shared" si="47"/>
        <v>201</v>
      </c>
      <c r="C872" t="str">
        <f t="shared" si="48"/>
        <v>35</v>
      </c>
      <c r="D872" t="str">
        <f>"11"</f>
        <v>11</v>
      </c>
      <c r="E872" t="str">
        <f>"201-35-11"</f>
        <v>201-35-11</v>
      </c>
      <c r="F872" t="s">
        <v>41</v>
      </c>
      <c r="G872" t="s">
        <v>42</v>
      </c>
      <c r="H872" t="s">
        <v>43</v>
      </c>
      <c r="R872">
        <v>1</v>
      </c>
      <c r="S872">
        <v>0</v>
      </c>
      <c r="T872">
        <v>0</v>
      </c>
      <c r="U872">
        <v>0</v>
      </c>
      <c r="V872">
        <v>0</v>
      </c>
      <c r="W872">
        <v>1</v>
      </c>
      <c r="X872">
        <v>0</v>
      </c>
      <c r="Y872">
        <v>1</v>
      </c>
      <c r="Z872">
        <v>1</v>
      </c>
      <c r="AA872">
        <v>0</v>
      </c>
      <c r="AB872">
        <v>1</v>
      </c>
      <c r="AC872">
        <v>1</v>
      </c>
      <c r="AD872">
        <v>0</v>
      </c>
      <c r="AE872">
        <v>0</v>
      </c>
      <c r="AF872">
        <v>0</v>
      </c>
      <c r="AG872">
        <v>1</v>
      </c>
      <c r="AH872">
        <v>1</v>
      </c>
      <c r="AI872">
        <v>0</v>
      </c>
    </row>
    <row r="873" spans="1:37" x14ac:dyDescent="0.25">
      <c r="A873" t="str">
        <f>"869"</f>
        <v>869</v>
      </c>
      <c r="B873" t="str">
        <f t="shared" si="47"/>
        <v>201</v>
      </c>
      <c r="C873" t="str">
        <f t="shared" si="48"/>
        <v>35</v>
      </c>
      <c r="D873" t="str">
        <f>"7"</f>
        <v>7</v>
      </c>
      <c r="E873" t="str">
        <f>"201-35-7"</f>
        <v>201-35-7</v>
      </c>
      <c r="F873" t="s">
        <v>41</v>
      </c>
      <c r="G873" t="s">
        <v>44</v>
      </c>
      <c r="H873" t="s">
        <v>45</v>
      </c>
      <c r="I873">
        <v>1</v>
      </c>
      <c r="J873">
        <v>1</v>
      </c>
      <c r="K873">
        <v>1</v>
      </c>
      <c r="L873">
        <v>1</v>
      </c>
      <c r="M873">
        <v>0</v>
      </c>
      <c r="N873">
        <v>1</v>
      </c>
      <c r="O873">
        <v>0</v>
      </c>
      <c r="P873">
        <v>0</v>
      </c>
      <c r="Q873">
        <v>0</v>
      </c>
      <c r="AF873">
        <v>1</v>
      </c>
      <c r="AG873">
        <v>0</v>
      </c>
      <c r="AH873">
        <v>1</v>
      </c>
      <c r="AI873">
        <v>0</v>
      </c>
      <c r="AJ873">
        <v>1</v>
      </c>
      <c r="AK873">
        <v>0</v>
      </c>
    </row>
    <row r="874" spans="1:37" x14ac:dyDescent="0.25">
      <c r="A874" t="str">
        <f>"870"</f>
        <v>870</v>
      </c>
      <c r="B874" t="str">
        <f t="shared" si="47"/>
        <v>201</v>
      </c>
      <c r="C874" t="str">
        <f t="shared" si="48"/>
        <v>35</v>
      </c>
      <c r="D874" t="str">
        <f>"2"</f>
        <v>2</v>
      </c>
      <c r="E874" t="str">
        <f>"201-35-2"</f>
        <v>201-35-2</v>
      </c>
      <c r="F874" t="s">
        <v>41</v>
      </c>
      <c r="G874" t="s">
        <v>44</v>
      </c>
      <c r="H874" t="s">
        <v>45</v>
      </c>
      <c r="I874">
        <v>1</v>
      </c>
      <c r="J874">
        <v>0</v>
      </c>
      <c r="K874">
        <v>1</v>
      </c>
      <c r="L874">
        <v>0</v>
      </c>
      <c r="M874">
        <v>0</v>
      </c>
      <c r="N874">
        <v>1</v>
      </c>
      <c r="O874">
        <v>1</v>
      </c>
      <c r="P874">
        <v>0</v>
      </c>
      <c r="Q874">
        <v>1</v>
      </c>
      <c r="AF874">
        <v>0</v>
      </c>
      <c r="AG874">
        <v>1</v>
      </c>
      <c r="AH874">
        <v>0</v>
      </c>
      <c r="AI874">
        <v>1</v>
      </c>
      <c r="AJ874">
        <v>1</v>
      </c>
      <c r="AK874">
        <v>0</v>
      </c>
    </row>
    <row r="875" spans="1:37" x14ac:dyDescent="0.25">
      <c r="A875" t="str">
        <f>"871"</f>
        <v>871</v>
      </c>
      <c r="B875" t="str">
        <f t="shared" si="47"/>
        <v>201</v>
      </c>
      <c r="C875" t="str">
        <f t="shared" si="48"/>
        <v>35</v>
      </c>
      <c r="D875" t="str">
        <f>"20"</f>
        <v>20</v>
      </c>
      <c r="E875" t="str">
        <f>"201-35-20"</f>
        <v>201-35-20</v>
      </c>
      <c r="F875" t="s">
        <v>41</v>
      </c>
      <c r="G875" t="s">
        <v>44</v>
      </c>
      <c r="H875" t="s">
        <v>45</v>
      </c>
      <c r="I875">
        <v>0</v>
      </c>
      <c r="J875">
        <v>0</v>
      </c>
      <c r="K875">
        <v>1</v>
      </c>
      <c r="L875">
        <v>1</v>
      </c>
      <c r="M875">
        <v>0</v>
      </c>
      <c r="N875">
        <v>1</v>
      </c>
      <c r="O875">
        <v>1</v>
      </c>
      <c r="P875">
        <v>0</v>
      </c>
      <c r="Q875">
        <v>1</v>
      </c>
      <c r="AF875">
        <v>1</v>
      </c>
      <c r="AG875">
        <v>0</v>
      </c>
      <c r="AH875">
        <v>1</v>
      </c>
      <c r="AI875">
        <v>0</v>
      </c>
      <c r="AJ875">
        <v>1</v>
      </c>
      <c r="AK875">
        <v>0</v>
      </c>
    </row>
    <row r="876" spans="1:37" x14ac:dyDescent="0.25">
      <c r="A876" t="str">
        <f>"872"</f>
        <v>872</v>
      </c>
      <c r="B876" t="str">
        <f t="shared" si="47"/>
        <v>201</v>
      </c>
      <c r="C876" t="str">
        <f t="shared" si="48"/>
        <v>35</v>
      </c>
      <c r="D876" t="str">
        <f>"19"</f>
        <v>19</v>
      </c>
      <c r="E876" t="str">
        <f>"201-35-19"</f>
        <v>201-35-19</v>
      </c>
      <c r="F876" t="s">
        <v>41</v>
      </c>
      <c r="G876" t="s">
        <v>44</v>
      </c>
      <c r="H876" t="s">
        <v>45</v>
      </c>
      <c r="I876">
        <v>0</v>
      </c>
      <c r="J876">
        <v>1</v>
      </c>
      <c r="K876">
        <v>0</v>
      </c>
      <c r="L876">
        <v>0</v>
      </c>
      <c r="M876">
        <v>1</v>
      </c>
      <c r="N876">
        <v>1</v>
      </c>
      <c r="O876">
        <v>1</v>
      </c>
      <c r="P876">
        <v>0</v>
      </c>
      <c r="Q876">
        <v>1</v>
      </c>
      <c r="AF876">
        <v>1</v>
      </c>
      <c r="AG876">
        <v>0</v>
      </c>
      <c r="AH876">
        <v>0</v>
      </c>
      <c r="AI876">
        <v>1</v>
      </c>
      <c r="AJ876">
        <v>1</v>
      </c>
      <c r="AK876">
        <v>0</v>
      </c>
    </row>
    <row r="877" spans="1:37" x14ac:dyDescent="0.25">
      <c r="A877" t="str">
        <f>"873"</f>
        <v>873</v>
      </c>
      <c r="B877" t="str">
        <f t="shared" si="47"/>
        <v>201</v>
      </c>
      <c r="C877" t="str">
        <f t="shared" si="48"/>
        <v>35</v>
      </c>
      <c r="D877" t="str">
        <f>"12"</f>
        <v>12</v>
      </c>
      <c r="E877" t="str">
        <f>"201-35-12"</f>
        <v>201-35-12</v>
      </c>
      <c r="F877" t="s">
        <v>41</v>
      </c>
      <c r="G877" t="s">
        <v>42</v>
      </c>
      <c r="H877" t="s">
        <v>43</v>
      </c>
      <c r="R877">
        <v>0</v>
      </c>
      <c r="S877">
        <v>0</v>
      </c>
      <c r="T877">
        <v>1</v>
      </c>
      <c r="U877">
        <v>0</v>
      </c>
      <c r="V877">
        <v>0</v>
      </c>
      <c r="W877">
        <v>1</v>
      </c>
      <c r="X877">
        <v>0</v>
      </c>
      <c r="Y877">
        <v>1</v>
      </c>
      <c r="Z877">
        <v>1</v>
      </c>
      <c r="AA877">
        <v>0</v>
      </c>
      <c r="AB877">
        <v>1</v>
      </c>
      <c r="AC877">
        <v>1</v>
      </c>
      <c r="AD877">
        <v>0</v>
      </c>
      <c r="AE877">
        <v>0</v>
      </c>
      <c r="AF877">
        <v>1</v>
      </c>
      <c r="AG877">
        <v>0</v>
      </c>
      <c r="AH877">
        <v>1</v>
      </c>
      <c r="AI877">
        <v>0</v>
      </c>
    </row>
    <row r="878" spans="1:37" x14ac:dyDescent="0.25">
      <c r="A878" t="str">
        <f>"874"</f>
        <v>874</v>
      </c>
      <c r="B878" t="str">
        <f t="shared" si="47"/>
        <v>201</v>
      </c>
      <c r="C878" t="str">
        <f t="shared" si="48"/>
        <v>35</v>
      </c>
      <c r="D878" t="str">
        <f>"8"</f>
        <v>8</v>
      </c>
      <c r="E878" t="str">
        <f>"201-35-8"</f>
        <v>201-35-8</v>
      </c>
      <c r="F878" t="s">
        <v>41</v>
      </c>
      <c r="G878" t="s">
        <v>44</v>
      </c>
      <c r="H878" t="s">
        <v>45</v>
      </c>
      <c r="I878">
        <v>0</v>
      </c>
      <c r="J878">
        <v>1</v>
      </c>
      <c r="K878">
        <v>1</v>
      </c>
      <c r="L878">
        <v>0</v>
      </c>
      <c r="M878">
        <v>1</v>
      </c>
      <c r="N878">
        <v>1</v>
      </c>
      <c r="O878">
        <v>0</v>
      </c>
      <c r="P878">
        <v>0</v>
      </c>
      <c r="Q878">
        <v>1</v>
      </c>
      <c r="AF878">
        <v>1</v>
      </c>
      <c r="AG878">
        <v>0</v>
      </c>
      <c r="AH878">
        <v>1</v>
      </c>
      <c r="AI878">
        <v>0</v>
      </c>
      <c r="AJ878">
        <v>1</v>
      </c>
      <c r="AK878">
        <v>0</v>
      </c>
    </row>
    <row r="879" spans="1:37" x14ac:dyDescent="0.25">
      <c r="A879" t="str">
        <f>"875"</f>
        <v>875</v>
      </c>
      <c r="B879" t="str">
        <f t="shared" si="47"/>
        <v>201</v>
      </c>
      <c r="C879" t="str">
        <f t="shared" si="48"/>
        <v>35</v>
      </c>
      <c r="D879" t="str">
        <f>"4"</f>
        <v>4</v>
      </c>
      <c r="E879" t="str">
        <f>"201-35-4"</f>
        <v>201-35-4</v>
      </c>
      <c r="F879" t="s">
        <v>41</v>
      </c>
      <c r="G879" t="s">
        <v>44</v>
      </c>
      <c r="H879" t="s">
        <v>45</v>
      </c>
      <c r="I879">
        <v>0</v>
      </c>
      <c r="J879">
        <v>0</v>
      </c>
      <c r="K879">
        <v>1</v>
      </c>
      <c r="L879">
        <v>0</v>
      </c>
      <c r="M879">
        <v>1</v>
      </c>
      <c r="N879">
        <v>0</v>
      </c>
      <c r="O879">
        <v>1</v>
      </c>
      <c r="P879">
        <v>0</v>
      </c>
      <c r="Q879">
        <v>0</v>
      </c>
      <c r="AF879">
        <v>0</v>
      </c>
      <c r="AG879">
        <v>1</v>
      </c>
      <c r="AH879">
        <v>1</v>
      </c>
      <c r="AI879">
        <v>0</v>
      </c>
      <c r="AJ879">
        <v>1</v>
      </c>
      <c r="AK879">
        <v>0</v>
      </c>
    </row>
    <row r="880" spans="1:37" x14ac:dyDescent="0.25">
      <c r="A880" t="str">
        <f>"876"</f>
        <v>876</v>
      </c>
      <c r="B880" t="str">
        <f t="shared" si="47"/>
        <v>201</v>
      </c>
      <c r="C880" t="str">
        <f t="shared" ref="C880:C904" si="49">"36"</f>
        <v>36</v>
      </c>
      <c r="D880" t="str">
        <f>"22"</f>
        <v>22</v>
      </c>
      <c r="E880" t="str">
        <f>"201-36-22"</f>
        <v>201-36-22</v>
      </c>
      <c r="F880" t="s">
        <v>41</v>
      </c>
      <c r="G880" t="s">
        <v>42</v>
      </c>
      <c r="H880" t="s">
        <v>43</v>
      </c>
      <c r="R880">
        <v>1</v>
      </c>
      <c r="S880">
        <v>0</v>
      </c>
      <c r="T880">
        <v>1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1</v>
      </c>
      <c r="AA880">
        <v>1</v>
      </c>
      <c r="AB880">
        <v>1</v>
      </c>
      <c r="AC880">
        <v>0</v>
      </c>
      <c r="AD880">
        <v>0</v>
      </c>
      <c r="AE880">
        <v>1</v>
      </c>
      <c r="AF880">
        <v>1</v>
      </c>
      <c r="AG880">
        <v>0</v>
      </c>
      <c r="AH880">
        <v>0</v>
      </c>
      <c r="AI880">
        <v>1</v>
      </c>
    </row>
    <row r="881" spans="1:37" x14ac:dyDescent="0.25">
      <c r="A881" t="str">
        <f>"877"</f>
        <v>877</v>
      </c>
      <c r="B881" t="str">
        <f t="shared" si="47"/>
        <v>201</v>
      </c>
      <c r="C881" t="str">
        <f t="shared" si="49"/>
        <v>36</v>
      </c>
      <c r="D881" t="str">
        <f>"21"</f>
        <v>21</v>
      </c>
      <c r="E881" t="str">
        <f>"201-36-21"</f>
        <v>201-36-21</v>
      </c>
      <c r="F881" t="s">
        <v>41</v>
      </c>
      <c r="G881" t="s">
        <v>42</v>
      </c>
      <c r="H881" t="s">
        <v>43</v>
      </c>
      <c r="R881">
        <v>0</v>
      </c>
      <c r="S881">
        <v>0</v>
      </c>
      <c r="T881">
        <v>0</v>
      </c>
      <c r="U881">
        <v>1</v>
      </c>
      <c r="V881">
        <v>0</v>
      </c>
      <c r="W881">
        <v>0</v>
      </c>
      <c r="X881">
        <v>0</v>
      </c>
      <c r="Y881">
        <v>1</v>
      </c>
      <c r="Z881">
        <v>1</v>
      </c>
      <c r="AA881">
        <v>1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1</v>
      </c>
      <c r="AH881">
        <v>1</v>
      </c>
      <c r="AI881">
        <v>0</v>
      </c>
    </row>
    <row r="882" spans="1:37" x14ac:dyDescent="0.25">
      <c r="A882" t="str">
        <f>"878"</f>
        <v>878</v>
      </c>
      <c r="B882" t="str">
        <f t="shared" si="47"/>
        <v>201</v>
      </c>
      <c r="C882" t="str">
        <f t="shared" si="49"/>
        <v>36</v>
      </c>
      <c r="D882" t="str">
        <f>"14"</f>
        <v>14</v>
      </c>
      <c r="E882" t="str">
        <f>"201-36-14"</f>
        <v>201-36-14</v>
      </c>
      <c r="F882" t="s">
        <v>41</v>
      </c>
      <c r="G882" t="s">
        <v>42</v>
      </c>
      <c r="H882" t="s">
        <v>43</v>
      </c>
      <c r="R882">
        <v>1</v>
      </c>
      <c r="S882">
        <v>0</v>
      </c>
      <c r="T882">
        <v>0</v>
      </c>
      <c r="U882">
        <v>0</v>
      </c>
      <c r="V882">
        <v>0</v>
      </c>
      <c r="W882">
        <v>1</v>
      </c>
      <c r="X882">
        <v>0</v>
      </c>
      <c r="Y882">
        <v>1</v>
      </c>
      <c r="Z882">
        <v>0</v>
      </c>
      <c r="AA882">
        <v>1</v>
      </c>
      <c r="AB882">
        <v>1</v>
      </c>
      <c r="AC882">
        <v>1</v>
      </c>
      <c r="AD882">
        <v>0</v>
      </c>
      <c r="AE882">
        <v>0</v>
      </c>
      <c r="AF882">
        <v>0</v>
      </c>
      <c r="AG882">
        <v>1</v>
      </c>
      <c r="AH882">
        <v>0</v>
      </c>
      <c r="AI882">
        <v>1</v>
      </c>
    </row>
    <row r="883" spans="1:37" x14ac:dyDescent="0.25">
      <c r="A883" t="str">
        <f>"879"</f>
        <v>879</v>
      </c>
      <c r="B883" t="str">
        <f t="shared" si="47"/>
        <v>201</v>
      </c>
      <c r="C883" t="str">
        <f t="shared" si="49"/>
        <v>36</v>
      </c>
      <c r="D883" t="str">
        <f>"13"</f>
        <v>13</v>
      </c>
      <c r="E883" t="str">
        <f>"201-36-13"</f>
        <v>201-36-13</v>
      </c>
      <c r="F883" t="s">
        <v>41</v>
      </c>
      <c r="G883" t="s">
        <v>42</v>
      </c>
      <c r="H883" t="s">
        <v>43</v>
      </c>
      <c r="R883">
        <v>0</v>
      </c>
      <c r="S883">
        <v>1</v>
      </c>
      <c r="T883">
        <v>0</v>
      </c>
      <c r="U883">
        <v>1</v>
      </c>
      <c r="V883">
        <v>0</v>
      </c>
      <c r="W883">
        <v>0</v>
      </c>
      <c r="X883">
        <v>1</v>
      </c>
      <c r="Y883">
        <v>0</v>
      </c>
      <c r="Z883">
        <v>0</v>
      </c>
      <c r="AA883">
        <v>1</v>
      </c>
      <c r="AB883">
        <v>1</v>
      </c>
      <c r="AC883">
        <v>0</v>
      </c>
      <c r="AD883">
        <v>1</v>
      </c>
      <c r="AE883">
        <v>0</v>
      </c>
      <c r="AF883">
        <v>1</v>
      </c>
      <c r="AG883">
        <v>0</v>
      </c>
      <c r="AH883">
        <v>1</v>
      </c>
      <c r="AI883">
        <v>0</v>
      </c>
    </row>
    <row r="884" spans="1:37" x14ac:dyDescent="0.25">
      <c r="A884" t="str">
        <f>"880"</f>
        <v>880</v>
      </c>
      <c r="B884" t="str">
        <f t="shared" si="47"/>
        <v>201</v>
      </c>
      <c r="C884" t="str">
        <f t="shared" si="49"/>
        <v>36</v>
      </c>
      <c r="D884" t="str">
        <f>"9"</f>
        <v>9</v>
      </c>
      <c r="E884" t="str">
        <f>"201-36-9"</f>
        <v>201-36-9</v>
      </c>
      <c r="F884" t="s">
        <v>41</v>
      </c>
      <c r="G884" t="s">
        <v>42</v>
      </c>
      <c r="H884" t="s">
        <v>43</v>
      </c>
      <c r="R884">
        <v>0</v>
      </c>
      <c r="S884">
        <v>0</v>
      </c>
      <c r="T884">
        <v>1</v>
      </c>
      <c r="U884">
        <v>0</v>
      </c>
      <c r="V884">
        <v>0</v>
      </c>
      <c r="W884">
        <v>1</v>
      </c>
      <c r="X884">
        <v>0</v>
      </c>
      <c r="Y884">
        <v>0</v>
      </c>
      <c r="Z884">
        <v>1</v>
      </c>
      <c r="AA884">
        <v>1</v>
      </c>
      <c r="AB884">
        <v>0</v>
      </c>
      <c r="AC884">
        <v>1</v>
      </c>
      <c r="AD884">
        <v>1</v>
      </c>
      <c r="AE884">
        <v>0</v>
      </c>
      <c r="AF884">
        <v>1</v>
      </c>
      <c r="AG884">
        <v>0</v>
      </c>
      <c r="AH884">
        <v>1</v>
      </c>
      <c r="AI884">
        <v>0</v>
      </c>
    </row>
    <row r="885" spans="1:37" x14ac:dyDescent="0.25">
      <c r="A885" t="str">
        <f>"881"</f>
        <v>881</v>
      </c>
      <c r="B885" t="str">
        <f t="shared" si="47"/>
        <v>201</v>
      </c>
      <c r="C885" t="str">
        <f t="shared" si="49"/>
        <v>36</v>
      </c>
      <c r="D885" t="str">
        <f>"5"</f>
        <v>5</v>
      </c>
      <c r="E885" t="str">
        <f>"201-36-5"</f>
        <v>201-36-5</v>
      </c>
      <c r="F885" t="s">
        <v>41</v>
      </c>
      <c r="G885" t="s">
        <v>44</v>
      </c>
      <c r="H885" t="s">
        <v>45</v>
      </c>
      <c r="I885">
        <v>1</v>
      </c>
      <c r="J885">
        <v>0</v>
      </c>
      <c r="K885">
        <v>0</v>
      </c>
      <c r="L885">
        <v>1</v>
      </c>
      <c r="M885">
        <v>1</v>
      </c>
      <c r="N885">
        <v>1</v>
      </c>
      <c r="O885">
        <v>0</v>
      </c>
      <c r="P885">
        <v>0</v>
      </c>
      <c r="Q885">
        <v>1</v>
      </c>
      <c r="AF885">
        <v>0</v>
      </c>
      <c r="AG885">
        <v>1</v>
      </c>
      <c r="AH885">
        <v>1</v>
      </c>
      <c r="AI885">
        <v>0</v>
      </c>
      <c r="AJ885">
        <v>0</v>
      </c>
      <c r="AK885">
        <v>1</v>
      </c>
    </row>
    <row r="886" spans="1:37" x14ac:dyDescent="0.25">
      <c r="A886" t="str">
        <f>"882"</f>
        <v>882</v>
      </c>
      <c r="B886" t="str">
        <f t="shared" si="47"/>
        <v>201</v>
      </c>
      <c r="C886" t="str">
        <f t="shared" si="49"/>
        <v>36</v>
      </c>
      <c r="D886" t="str">
        <f>"2"</f>
        <v>2</v>
      </c>
      <c r="E886" t="str">
        <f>"201-36-2"</f>
        <v>201-36-2</v>
      </c>
      <c r="F886" t="s">
        <v>41</v>
      </c>
      <c r="G886" t="s">
        <v>44</v>
      </c>
      <c r="H886" t="s">
        <v>45</v>
      </c>
      <c r="I886">
        <v>0</v>
      </c>
      <c r="J886">
        <v>1</v>
      </c>
      <c r="K886">
        <v>0</v>
      </c>
      <c r="L886">
        <v>0</v>
      </c>
      <c r="M886">
        <v>1</v>
      </c>
      <c r="N886">
        <v>1</v>
      </c>
      <c r="O886">
        <v>1</v>
      </c>
      <c r="P886">
        <v>0</v>
      </c>
      <c r="Q886">
        <v>1</v>
      </c>
      <c r="AF886">
        <v>0</v>
      </c>
      <c r="AG886">
        <v>1</v>
      </c>
      <c r="AH886">
        <v>1</v>
      </c>
      <c r="AI886">
        <v>0</v>
      </c>
      <c r="AJ886">
        <v>1</v>
      </c>
      <c r="AK886">
        <v>0</v>
      </c>
    </row>
    <row r="887" spans="1:37" x14ac:dyDescent="0.25">
      <c r="A887" t="str">
        <f>"883"</f>
        <v>883</v>
      </c>
      <c r="B887" t="str">
        <f t="shared" si="47"/>
        <v>201</v>
      </c>
      <c r="C887" t="str">
        <f t="shared" si="49"/>
        <v>36</v>
      </c>
      <c r="D887" t="str">
        <f>"24"</f>
        <v>24</v>
      </c>
      <c r="E887" t="str">
        <f>"201-36-24"</f>
        <v>201-36-24</v>
      </c>
      <c r="F887" t="s">
        <v>41</v>
      </c>
      <c r="G887" t="s">
        <v>42</v>
      </c>
      <c r="H887" t="s">
        <v>43</v>
      </c>
      <c r="R887">
        <v>0</v>
      </c>
      <c r="S887">
        <v>0</v>
      </c>
      <c r="T887">
        <v>1</v>
      </c>
      <c r="U887">
        <v>0</v>
      </c>
      <c r="V887">
        <v>0</v>
      </c>
      <c r="W887">
        <v>1</v>
      </c>
      <c r="X887">
        <v>0</v>
      </c>
      <c r="Y887">
        <v>1</v>
      </c>
      <c r="Z887">
        <v>1</v>
      </c>
      <c r="AA887">
        <v>0</v>
      </c>
      <c r="AB887">
        <v>1</v>
      </c>
      <c r="AC887">
        <v>1</v>
      </c>
      <c r="AD887">
        <v>0</v>
      </c>
      <c r="AE887">
        <v>0</v>
      </c>
      <c r="AF887">
        <v>0</v>
      </c>
      <c r="AG887">
        <v>1</v>
      </c>
      <c r="AH887">
        <v>0</v>
      </c>
      <c r="AI887">
        <v>1</v>
      </c>
    </row>
    <row r="888" spans="1:37" x14ac:dyDescent="0.25">
      <c r="A888" t="str">
        <f>"884"</f>
        <v>884</v>
      </c>
      <c r="B888" t="str">
        <f t="shared" si="47"/>
        <v>201</v>
      </c>
      <c r="C888" t="str">
        <f t="shared" si="49"/>
        <v>36</v>
      </c>
      <c r="D888" t="str">
        <f>"23"</f>
        <v>23</v>
      </c>
      <c r="E888" t="str">
        <f>"201-36-23"</f>
        <v>201-36-23</v>
      </c>
      <c r="F888" t="s">
        <v>41</v>
      </c>
      <c r="G888" t="s">
        <v>42</v>
      </c>
      <c r="H888" t="s">
        <v>43</v>
      </c>
      <c r="R888">
        <v>0</v>
      </c>
      <c r="S888">
        <v>0</v>
      </c>
      <c r="T888">
        <v>1</v>
      </c>
      <c r="U888">
        <v>0</v>
      </c>
      <c r="V888">
        <v>0</v>
      </c>
      <c r="W888">
        <v>1</v>
      </c>
      <c r="X888">
        <v>0</v>
      </c>
      <c r="Y888">
        <v>1</v>
      </c>
      <c r="Z888">
        <v>1</v>
      </c>
      <c r="AA888">
        <v>0</v>
      </c>
      <c r="AB888">
        <v>0</v>
      </c>
      <c r="AC888">
        <v>1</v>
      </c>
      <c r="AD888">
        <v>1</v>
      </c>
      <c r="AE888">
        <v>0</v>
      </c>
      <c r="AF888">
        <v>0</v>
      </c>
      <c r="AG888">
        <v>1</v>
      </c>
      <c r="AH888">
        <v>0</v>
      </c>
      <c r="AI888">
        <v>1</v>
      </c>
    </row>
    <row r="889" spans="1:37" x14ac:dyDescent="0.25">
      <c r="A889" t="str">
        <f>"885"</f>
        <v>885</v>
      </c>
      <c r="B889" t="str">
        <f t="shared" si="47"/>
        <v>201</v>
      </c>
      <c r="C889" t="str">
        <f t="shared" si="49"/>
        <v>36</v>
      </c>
      <c r="D889" t="str">
        <f>"18"</f>
        <v>18</v>
      </c>
      <c r="E889" t="str">
        <f>"201-36-18"</f>
        <v>201-36-18</v>
      </c>
      <c r="F889" t="s">
        <v>41</v>
      </c>
      <c r="G889" t="s">
        <v>44</v>
      </c>
      <c r="H889" t="s">
        <v>45</v>
      </c>
      <c r="I889">
        <v>1</v>
      </c>
      <c r="J889">
        <v>0</v>
      </c>
      <c r="K889">
        <v>1</v>
      </c>
      <c r="L889">
        <v>0</v>
      </c>
      <c r="M889">
        <v>1</v>
      </c>
      <c r="N889">
        <v>1</v>
      </c>
      <c r="O889">
        <v>1</v>
      </c>
      <c r="P889">
        <v>0</v>
      </c>
      <c r="Q889">
        <v>0</v>
      </c>
      <c r="AF889">
        <v>0</v>
      </c>
      <c r="AG889">
        <v>1</v>
      </c>
      <c r="AH889">
        <v>0</v>
      </c>
      <c r="AI889">
        <v>1</v>
      </c>
      <c r="AJ889">
        <v>1</v>
      </c>
      <c r="AK889">
        <v>0</v>
      </c>
    </row>
    <row r="890" spans="1:37" x14ac:dyDescent="0.25">
      <c r="A890" t="str">
        <f>"886"</f>
        <v>886</v>
      </c>
      <c r="B890" t="str">
        <f t="shared" si="47"/>
        <v>201</v>
      </c>
      <c r="C890" t="str">
        <f t="shared" si="49"/>
        <v>36</v>
      </c>
      <c r="D890" t="str">
        <f>"17"</f>
        <v>17</v>
      </c>
      <c r="E890" t="str">
        <f>"201-36-17"</f>
        <v>201-36-17</v>
      </c>
      <c r="F890" t="s">
        <v>41</v>
      </c>
      <c r="G890" t="s">
        <v>42</v>
      </c>
      <c r="H890" t="s">
        <v>43</v>
      </c>
      <c r="R890">
        <v>0</v>
      </c>
      <c r="S890">
        <v>1</v>
      </c>
      <c r="T890">
        <v>0</v>
      </c>
      <c r="U890">
        <v>1</v>
      </c>
      <c r="V890">
        <v>0</v>
      </c>
      <c r="W890">
        <v>0</v>
      </c>
      <c r="X890">
        <v>1</v>
      </c>
      <c r="Y890">
        <v>0</v>
      </c>
      <c r="Z890">
        <v>0</v>
      </c>
      <c r="AA890">
        <v>1</v>
      </c>
      <c r="AB890">
        <v>1</v>
      </c>
      <c r="AC890">
        <v>0</v>
      </c>
      <c r="AD890">
        <v>1</v>
      </c>
      <c r="AE890">
        <v>0</v>
      </c>
      <c r="AF890">
        <v>1</v>
      </c>
      <c r="AG890">
        <v>0</v>
      </c>
      <c r="AH890">
        <v>1</v>
      </c>
      <c r="AI890">
        <v>0</v>
      </c>
    </row>
    <row r="891" spans="1:37" x14ac:dyDescent="0.25">
      <c r="A891" t="str">
        <f>"887"</f>
        <v>887</v>
      </c>
      <c r="B891" t="str">
        <f t="shared" si="47"/>
        <v>201</v>
      </c>
      <c r="C891" t="str">
        <f t="shared" si="49"/>
        <v>36</v>
      </c>
      <c r="D891" t="str">
        <f>"10"</f>
        <v>10</v>
      </c>
      <c r="E891" t="str">
        <f>"201-36-10"</f>
        <v>201-36-10</v>
      </c>
      <c r="F891" t="s">
        <v>41</v>
      </c>
      <c r="G891" t="s">
        <v>42</v>
      </c>
      <c r="H891" t="s">
        <v>43</v>
      </c>
      <c r="R891">
        <v>0</v>
      </c>
      <c r="S891">
        <v>0</v>
      </c>
      <c r="T891">
        <v>1</v>
      </c>
      <c r="U891">
        <v>0</v>
      </c>
      <c r="V891">
        <v>0</v>
      </c>
      <c r="W891">
        <v>1</v>
      </c>
      <c r="X891">
        <v>0</v>
      </c>
      <c r="Y891">
        <v>0</v>
      </c>
      <c r="Z891">
        <v>1</v>
      </c>
      <c r="AA891">
        <v>1</v>
      </c>
      <c r="AB891">
        <v>0</v>
      </c>
      <c r="AC891">
        <v>1</v>
      </c>
      <c r="AD891">
        <v>1</v>
      </c>
      <c r="AE891">
        <v>0</v>
      </c>
      <c r="AF891">
        <v>1</v>
      </c>
      <c r="AG891">
        <v>0</v>
      </c>
      <c r="AH891">
        <v>1</v>
      </c>
      <c r="AI891">
        <v>0</v>
      </c>
    </row>
    <row r="892" spans="1:37" x14ac:dyDescent="0.25">
      <c r="A892" t="str">
        <f>"888"</f>
        <v>888</v>
      </c>
      <c r="B892" t="str">
        <f t="shared" si="47"/>
        <v>201</v>
      </c>
      <c r="C892" t="str">
        <f t="shared" si="49"/>
        <v>36</v>
      </c>
      <c r="D892" t="str">
        <f>"6"</f>
        <v>6</v>
      </c>
      <c r="E892" t="str">
        <f>"201-36-6"</f>
        <v>201-36-6</v>
      </c>
      <c r="F892" t="s">
        <v>41</v>
      </c>
      <c r="G892" t="s">
        <v>44</v>
      </c>
      <c r="H892" t="s">
        <v>45</v>
      </c>
      <c r="I892">
        <v>0</v>
      </c>
      <c r="J892">
        <v>1</v>
      </c>
      <c r="K892">
        <v>0</v>
      </c>
      <c r="L892">
        <v>0</v>
      </c>
      <c r="M892">
        <v>1</v>
      </c>
      <c r="N892">
        <v>1</v>
      </c>
      <c r="O892">
        <v>1</v>
      </c>
      <c r="P892">
        <v>1</v>
      </c>
      <c r="Q892">
        <v>0</v>
      </c>
      <c r="AF892">
        <v>0</v>
      </c>
      <c r="AG892">
        <v>1</v>
      </c>
      <c r="AH892">
        <v>0</v>
      </c>
      <c r="AI892">
        <v>1</v>
      </c>
      <c r="AJ892">
        <v>1</v>
      </c>
      <c r="AK892">
        <v>0</v>
      </c>
    </row>
    <row r="893" spans="1:37" x14ac:dyDescent="0.25">
      <c r="A893" t="str">
        <f>"889"</f>
        <v>889</v>
      </c>
      <c r="B893" t="str">
        <f t="shared" si="47"/>
        <v>201</v>
      </c>
      <c r="C893" t="str">
        <f t="shared" si="49"/>
        <v>36</v>
      </c>
      <c r="D893" t="str">
        <f>"1"</f>
        <v>1</v>
      </c>
      <c r="E893" t="str">
        <f>"201-36-1"</f>
        <v>201-36-1</v>
      </c>
      <c r="F893" t="s">
        <v>41</v>
      </c>
      <c r="G893" t="s">
        <v>44</v>
      </c>
      <c r="H893" t="s">
        <v>45</v>
      </c>
      <c r="I893">
        <v>0</v>
      </c>
      <c r="J893">
        <v>1</v>
      </c>
      <c r="K893">
        <v>0</v>
      </c>
      <c r="L893">
        <v>0</v>
      </c>
      <c r="M893">
        <v>1</v>
      </c>
      <c r="N893">
        <v>1</v>
      </c>
      <c r="O893">
        <v>1</v>
      </c>
      <c r="P893">
        <v>0</v>
      </c>
      <c r="Q893">
        <v>1</v>
      </c>
      <c r="AF893">
        <v>0</v>
      </c>
      <c r="AG893">
        <v>1</v>
      </c>
      <c r="AH893">
        <v>1</v>
      </c>
      <c r="AI893">
        <v>0</v>
      </c>
      <c r="AJ893">
        <v>1</v>
      </c>
      <c r="AK893">
        <v>0</v>
      </c>
    </row>
    <row r="894" spans="1:37" x14ac:dyDescent="0.25">
      <c r="A894" t="str">
        <f>"890"</f>
        <v>890</v>
      </c>
      <c r="B894" t="str">
        <f t="shared" si="47"/>
        <v>201</v>
      </c>
      <c r="C894" t="str">
        <f t="shared" si="49"/>
        <v>36</v>
      </c>
      <c r="D894" t="str">
        <f>"25"</f>
        <v>25</v>
      </c>
      <c r="E894" t="str">
        <f>"201-36-25"</f>
        <v>201-36-25</v>
      </c>
      <c r="F894" t="s">
        <v>41</v>
      </c>
      <c r="G894" t="s">
        <v>42</v>
      </c>
      <c r="H894" t="s">
        <v>43</v>
      </c>
      <c r="R894">
        <v>1</v>
      </c>
      <c r="S894">
        <v>0</v>
      </c>
      <c r="T894">
        <v>0</v>
      </c>
      <c r="U894">
        <v>0</v>
      </c>
      <c r="V894">
        <v>1</v>
      </c>
      <c r="W894">
        <v>1</v>
      </c>
      <c r="X894">
        <v>0</v>
      </c>
      <c r="Y894">
        <v>1</v>
      </c>
      <c r="Z894">
        <v>0</v>
      </c>
      <c r="AA894">
        <v>0</v>
      </c>
      <c r="AB894">
        <v>1</v>
      </c>
      <c r="AC894">
        <v>1</v>
      </c>
      <c r="AD894">
        <v>0</v>
      </c>
      <c r="AE894">
        <v>0</v>
      </c>
      <c r="AF894">
        <v>0</v>
      </c>
      <c r="AG894">
        <v>1</v>
      </c>
      <c r="AH894">
        <v>0</v>
      </c>
      <c r="AI894">
        <v>1</v>
      </c>
    </row>
    <row r="895" spans="1:37" x14ac:dyDescent="0.25">
      <c r="A895" t="str">
        <f>"891"</f>
        <v>891</v>
      </c>
      <c r="B895" t="str">
        <f t="shared" si="47"/>
        <v>201</v>
      </c>
      <c r="C895" t="str">
        <f t="shared" si="49"/>
        <v>36</v>
      </c>
      <c r="D895" t="str">
        <f>"16"</f>
        <v>16</v>
      </c>
      <c r="E895" t="str">
        <f>"201-36-16"</f>
        <v>201-36-16</v>
      </c>
      <c r="F895" t="s">
        <v>41</v>
      </c>
      <c r="G895" t="s">
        <v>42</v>
      </c>
      <c r="H895" t="s">
        <v>43</v>
      </c>
      <c r="R895">
        <v>0</v>
      </c>
      <c r="S895">
        <v>0</v>
      </c>
      <c r="T895">
        <v>1</v>
      </c>
      <c r="U895">
        <v>0</v>
      </c>
      <c r="V895">
        <v>0</v>
      </c>
      <c r="W895">
        <v>1</v>
      </c>
      <c r="X895">
        <v>0</v>
      </c>
      <c r="Y895">
        <v>0</v>
      </c>
      <c r="Z895">
        <v>1</v>
      </c>
      <c r="AA895">
        <v>1</v>
      </c>
      <c r="AB895">
        <v>1</v>
      </c>
      <c r="AC895">
        <v>0</v>
      </c>
      <c r="AD895">
        <v>1</v>
      </c>
      <c r="AE895">
        <v>0</v>
      </c>
      <c r="AF895">
        <v>1</v>
      </c>
      <c r="AG895">
        <v>0</v>
      </c>
      <c r="AH895">
        <v>1</v>
      </c>
      <c r="AI895">
        <v>0</v>
      </c>
    </row>
    <row r="896" spans="1:37" x14ac:dyDescent="0.25">
      <c r="A896" t="str">
        <f>"892"</f>
        <v>892</v>
      </c>
      <c r="B896" t="str">
        <f t="shared" si="47"/>
        <v>201</v>
      </c>
      <c r="C896" t="str">
        <f t="shared" si="49"/>
        <v>36</v>
      </c>
      <c r="D896" t="str">
        <f>"15"</f>
        <v>15</v>
      </c>
      <c r="E896" t="str">
        <f>"201-36-15"</f>
        <v>201-36-15</v>
      </c>
      <c r="F896" t="s">
        <v>41</v>
      </c>
      <c r="G896" t="s">
        <v>42</v>
      </c>
      <c r="H896" t="s">
        <v>43</v>
      </c>
      <c r="R896">
        <v>0</v>
      </c>
      <c r="S896">
        <v>1</v>
      </c>
      <c r="T896">
        <v>0</v>
      </c>
      <c r="U896">
        <v>1</v>
      </c>
      <c r="V896">
        <v>1</v>
      </c>
      <c r="W896">
        <v>0</v>
      </c>
      <c r="X896">
        <v>1</v>
      </c>
      <c r="Y896">
        <v>0</v>
      </c>
      <c r="Z896">
        <v>0</v>
      </c>
      <c r="AA896">
        <v>0</v>
      </c>
      <c r="AB896">
        <v>1</v>
      </c>
      <c r="AC896">
        <v>0</v>
      </c>
      <c r="AD896">
        <v>0</v>
      </c>
      <c r="AE896">
        <v>0</v>
      </c>
      <c r="AF896">
        <v>0</v>
      </c>
      <c r="AG896">
        <v>1</v>
      </c>
      <c r="AH896">
        <v>0</v>
      </c>
      <c r="AI896">
        <v>1</v>
      </c>
    </row>
    <row r="897" spans="1:37" x14ac:dyDescent="0.25">
      <c r="A897" t="str">
        <f>"893"</f>
        <v>893</v>
      </c>
      <c r="B897" t="str">
        <f t="shared" si="47"/>
        <v>201</v>
      </c>
      <c r="C897" t="str">
        <f t="shared" si="49"/>
        <v>36</v>
      </c>
      <c r="D897" t="str">
        <f>"11"</f>
        <v>11</v>
      </c>
      <c r="E897" t="str">
        <f>"201-36-11"</f>
        <v>201-36-11</v>
      </c>
      <c r="F897" t="s">
        <v>41</v>
      </c>
      <c r="G897" t="s">
        <v>42</v>
      </c>
      <c r="H897" t="s">
        <v>43</v>
      </c>
      <c r="R897">
        <v>1</v>
      </c>
      <c r="S897">
        <v>0</v>
      </c>
      <c r="T897">
        <v>0</v>
      </c>
      <c r="U897">
        <v>0</v>
      </c>
      <c r="V897">
        <v>0</v>
      </c>
      <c r="W897">
        <v>1</v>
      </c>
      <c r="X897">
        <v>0</v>
      </c>
      <c r="Y897">
        <v>0</v>
      </c>
      <c r="Z897">
        <v>1</v>
      </c>
      <c r="AA897">
        <v>0</v>
      </c>
      <c r="AB897">
        <v>1</v>
      </c>
      <c r="AC897">
        <v>1</v>
      </c>
      <c r="AD897">
        <v>0</v>
      </c>
      <c r="AE897">
        <v>0</v>
      </c>
      <c r="AF897">
        <v>0</v>
      </c>
      <c r="AG897">
        <v>1</v>
      </c>
      <c r="AH897">
        <v>0</v>
      </c>
      <c r="AI897">
        <v>1</v>
      </c>
    </row>
    <row r="898" spans="1:37" x14ac:dyDescent="0.25">
      <c r="A898" t="str">
        <f>"894"</f>
        <v>894</v>
      </c>
      <c r="B898" t="str">
        <f t="shared" si="47"/>
        <v>201</v>
      </c>
      <c r="C898" t="str">
        <f t="shared" si="49"/>
        <v>36</v>
      </c>
      <c r="D898" t="str">
        <f>"7"</f>
        <v>7</v>
      </c>
      <c r="E898" t="str">
        <f>"201-36-7"</f>
        <v>201-36-7</v>
      </c>
      <c r="F898" t="s">
        <v>41</v>
      </c>
      <c r="G898" t="s">
        <v>44</v>
      </c>
      <c r="H898" t="s">
        <v>45</v>
      </c>
      <c r="I898">
        <v>0</v>
      </c>
      <c r="J898">
        <v>1</v>
      </c>
      <c r="K898">
        <v>1</v>
      </c>
      <c r="L898">
        <v>1</v>
      </c>
      <c r="M898">
        <v>1</v>
      </c>
      <c r="N898">
        <v>1</v>
      </c>
      <c r="O898">
        <v>0</v>
      </c>
      <c r="P898">
        <v>0</v>
      </c>
      <c r="Q898">
        <v>0</v>
      </c>
      <c r="AF898">
        <v>0</v>
      </c>
      <c r="AG898">
        <v>1</v>
      </c>
      <c r="AH898">
        <v>0</v>
      </c>
      <c r="AI898">
        <v>1</v>
      </c>
      <c r="AJ898">
        <v>1</v>
      </c>
      <c r="AK898">
        <v>0</v>
      </c>
    </row>
    <row r="899" spans="1:37" x14ac:dyDescent="0.25">
      <c r="A899" t="str">
        <f>"895"</f>
        <v>895</v>
      </c>
      <c r="B899" t="str">
        <f t="shared" si="47"/>
        <v>201</v>
      </c>
      <c r="C899" t="str">
        <f t="shared" si="49"/>
        <v>36</v>
      </c>
      <c r="D899" t="str">
        <f>"3"</f>
        <v>3</v>
      </c>
      <c r="E899" t="str">
        <f>"201-36-3"</f>
        <v>201-36-3</v>
      </c>
      <c r="F899" t="s">
        <v>41</v>
      </c>
      <c r="G899" t="s">
        <v>44</v>
      </c>
      <c r="H899" t="s">
        <v>45</v>
      </c>
      <c r="I899">
        <v>1</v>
      </c>
      <c r="J899">
        <v>0</v>
      </c>
      <c r="K899">
        <v>0</v>
      </c>
      <c r="L899">
        <v>1</v>
      </c>
      <c r="M899">
        <v>1</v>
      </c>
      <c r="N899">
        <v>1</v>
      </c>
      <c r="O899">
        <v>0</v>
      </c>
      <c r="P899">
        <v>0</v>
      </c>
      <c r="Q899">
        <v>1</v>
      </c>
      <c r="AF899">
        <v>0</v>
      </c>
      <c r="AG899">
        <v>1</v>
      </c>
      <c r="AH899">
        <v>1</v>
      </c>
      <c r="AI899">
        <v>0</v>
      </c>
      <c r="AJ899">
        <v>0</v>
      </c>
      <c r="AK899">
        <v>1</v>
      </c>
    </row>
    <row r="900" spans="1:37" x14ac:dyDescent="0.25">
      <c r="A900" t="str">
        <f>"896"</f>
        <v>896</v>
      </c>
      <c r="B900" t="str">
        <f t="shared" si="47"/>
        <v>201</v>
      </c>
      <c r="C900" t="str">
        <f t="shared" si="49"/>
        <v>36</v>
      </c>
      <c r="D900" t="str">
        <f>"20"</f>
        <v>20</v>
      </c>
      <c r="E900" t="str">
        <f>"201-36-20"</f>
        <v>201-36-20</v>
      </c>
      <c r="F900" t="s">
        <v>41</v>
      </c>
      <c r="G900" t="s">
        <v>42</v>
      </c>
      <c r="H900" t="s">
        <v>43</v>
      </c>
      <c r="R900">
        <v>0</v>
      </c>
      <c r="S900">
        <v>0</v>
      </c>
      <c r="T900">
        <v>0</v>
      </c>
      <c r="U900">
        <v>1</v>
      </c>
      <c r="V900">
        <v>0</v>
      </c>
      <c r="W900">
        <v>1</v>
      </c>
      <c r="X900">
        <v>0</v>
      </c>
      <c r="Y900">
        <v>1</v>
      </c>
      <c r="Z900">
        <v>1</v>
      </c>
      <c r="AA900">
        <v>0</v>
      </c>
      <c r="AB900">
        <v>1</v>
      </c>
      <c r="AC900">
        <v>0</v>
      </c>
      <c r="AD900">
        <v>0</v>
      </c>
      <c r="AE900">
        <v>1</v>
      </c>
      <c r="AF900">
        <v>0</v>
      </c>
      <c r="AG900">
        <v>1</v>
      </c>
      <c r="AH900">
        <v>0</v>
      </c>
      <c r="AI900">
        <v>1</v>
      </c>
    </row>
    <row r="901" spans="1:37" x14ac:dyDescent="0.25">
      <c r="A901" t="str">
        <f>"897"</f>
        <v>897</v>
      </c>
      <c r="B901" t="str">
        <f t="shared" ref="B901:B964" si="50">"201"</f>
        <v>201</v>
      </c>
      <c r="C901" t="str">
        <f t="shared" si="49"/>
        <v>36</v>
      </c>
      <c r="D901" t="str">
        <f>"19"</f>
        <v>19</v>
      </c>
      <c r="E901" t="str">
        <f>"201-36-19"</f>
        <v>201-36-19</v>
      </c>
      <c r="F901" t="s">
        <v>41</v>
      </c>
      <c r="G901" t="s">
        <v>44</v>
      </c>
      <c r="H901" t="s">
        <v>45</v>
      </c>
      <c r="I901">
        <v>0</v>
      </c>
      <c r="J901">
        <v>1</v>
      </c>
      <c r="K901">
        <v>1</v>
      </c>
      <c r="L901">
        <v>0</v>
      </c>
      <c r="M901">
        <v>1</v>
      </c>
      <c r="N901">
        <v>1</v>
      </c>
      <c r="O901">
        <v>1</v>
      </c>
      <c r="P901">
        <v>0</v>
      </c>
      <c r="Q901">
        <v>0</v>
      </c>
      <c r="AF901">
        <v>0</v>
      </c>
      <c r="AG901">
        <v>1</v>
      </c>
      <c r="AH901">
        <v>0</v>
      </c>
      <c r="AI901">
        <v>1</v>
      </c>
      <c r="AJ901">
        <v>1</v>
      </c>
      <c r="AK901">
        <v>0</v>
      </c>
    </row>
    <row r="902" spans="1:37" x14ac:dyDescent="0.25">
      <c r="A902" t="str">
        <f>"898"</f>
        <v>898</v>
      </c>
      <c r="B902" t="str">
        <f t="shared" si="50"/>
        <v>201</v>
      </c>
      <c r="C902" t="str">
        <f t="shared" si="49"/>
        <v>36</v>
      </c>
      <c r="D902" t="str">
        <f>"12"</f>
        <v>12</v>
      </c>
      <c r="E902" t="str">
        <f>"201-36-12"</f>
        <v>201-36-12</v>
      </c>
      <c r="F902" t="s">
        <v>41</v>
      </c>
      <c r="G902" t="s">
        <v>42</v>
      </c>
      <c r="H902" t="s">
        <v>43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1</v>
      </c>
      <c r="AD902">
        <v>0</v>
      </c>
      <c r="AE902">
        <v>1</v>
      </c>
      <c r="AF902">
        <v>1</v>
      </c>
      <c r="AG902">
        <v>0</v>
      </c>
      <c r="AH902">
        <v>1</v>
      </c>
      <c r="AI902">
        <v>0</v>
      </c>
    </row>
    <row r="903" spans="1:37" x14ac:dyDescent="0.25">
      <c r="A903" t="str">
        <f>"899"</f>
        <v>899</v>
      </c>
      <c r="B903" t="str">
        <f t="shared" si="50"/>
        <v>201</v>
      </c>
      <c r="C903" t="str">
        <f t="shared" si="49"/>
        <v>36</v>
      </c>
      <c r="D903" t="str">
        <f>"8"</f>
        <v>8</v>
      </c>
      <c r="E903" t="str">
        <f>"201-36-8"</f>
        <v>201-36-8</v>
      </c>
      <c r="F903" t="s">
        <v>41</v>
      </c>
      <c r="G903" t="s">
        <v>42</v>
      </c>
      <c r="H903" t="s">
        <v>43</v>
      </c>
      <c r="R903">
        <v>0</v>
      </c>
      <c r="S903">
        <v>0</v>
      </c>
      <c r="T903">
        <v>1</v>
      </c>
      <c r="U903">
        <v>0</v>
      </c>
      <c r="V903">
        <v>0</v>
      </c>
      <c r="W903">
        <v>1</v>
      </c>
      <c r="X903">
        <v>0</v>
      </c>
      <c r="Y903">
        <v>0</v>
      </c>
      <c r="Z903">
        <v>1</v>
      </c>
      <c r="AA903">
        <v>1</v>
      </c>
      <c r="AB903">
        <v>0</v>
      </c>
      <c r="AC903">
        <v>1</v>
      </c>
      <c r="AD903">
        <v>1</v>
      </c>
      <c r="AE903">
        <v>0</v>
      </c>
      <c r="AF903">
        <v>1</v>
      </c>
      <c r="AG903">
        <v>0</v>
      </c>
      <c r="AH903">
        <v>1</v>
      </c>
      <c r="AI903">
        <v>0</v>
      </c>
    </row>
    <row r="904" spans="1:37" x14ac:dyDescent="0.25">
      <c r="A904" t="str">
        <f>"900"</f>
        <v>900</v>
      </c>
      <c r="B904" t="str">
        <f t="shared" si="50"/>
        <v>201</v>
      </c>
      <c r="C904" t="str">
        <f t="shared" si="49"/>
        <v>36</v>
      </c>
      <c r="D904" t="str">
        <f>"4"</f>
        <v>4</v>
      </c>
      <c r="E904" t="str">
        <f>"201-36-4"</f>
        <v>201-36-4</v>
      </c>
      <c r="F904" t="s">
        <v>41</v>
      </c>
      <c r="G904" t="s">
        <v>44</v>
      </c>
      <c r="H904" t="s">
        <v>45</v>
      </c>
      <c r="I904">
        <v>1</v>
      </c>
      <c r="J904">
        <v>0</v>
      </c>
      <c r="K904">
        <v>0</v>
      </c>
      <c r="L904">
        <v>1</v>
      </c>
      <c r="M904">
        <v>1</v>
      </c>
      <c r="N904">
        <v>1</v>
      </c>
      <c r="O904">
        <v>0</v>
      </c>
      <c r="P904">
        <v>0</v>
      </c>
      <c r="Q904">
        <v>1</v>
      </c>
      <c r="AF904">
        <v>0</v>
      </c>
      <c r="AG904">
        <v>1</v>
      </c>
      <c r="AH904">
        <v>1</v>
      </c>
      <c r="AI904">
        <v>0</v>
      </c>
      <c r="AJ904">
        <v>0</v>
      </c>
      <c r="AK904">
        <v>1</v>
      </c>
    </row>
    <row r="905" spans="1:37" x14ac:dyDescent="0.25">
      <c r="A905" t="str">
        <f>"901"</f>
        <v>901</v>
      </c>
      <c r="B905" t="str">
        <f t="shared" si="50"/>
        <v>201</v>
      </c>
      <c r="C905" t="str">
        <f t="shared" ref="C905:C929" si="51">"37"</f>
        <v>37</v>
      </c>
      <c r="D905" t="str">
        <f>"24"</f>
        <v>24</v>
      </c>
      <c r="E905" t="str">
        <f>"201-37-24"</f>
        <v>201-37-24</v>
      </c>
      <c r="F905" t="s">
        <v>41</v>
      </c>
      <c r="G905" t="s">
        <v>44</v>
      </c>
      <c r="H905" t="s">
        <v>45</v>
      </c>
      <c r="I905">
        <v>0</v>
      </c>
      <c r="J905">
        <v>0</v>
      </c>
      <c r="K905">
        <v>1</v>
      </c>
      <c r="L905">
        <v>0</v>
      </c>
      <c r="M905">
        <v>1</v>
      </c>
      <c r="N905">
        <v>1</v>
      </c>
      <c r="O905">
        <v>0</v>
      </c>
      <c r="P905">
        <v>1</v>
      </c>
      <c r="Q905">
        <v>1</v>
      </c>
      <c r="AF905">
        <v>0</v>
      </c>
      <c r="AG905">
        <v>1</v>
      </c>
      <c r="AH905">
        <v>0</v>
      </c>
      <c r="AI905">
        <v>1</v>
      </c>
      <c r="AJ905">
        <v>0</v>
      </c>
      <c r="AK905">
        <v>1</v>
      </c>
    </row>
    <row r="906" spans="1:37" x14ac:dyDescent="0.25">
      <c r="A906" t="str">
        <f>"902"</f>
        <v>902</v>
      </c>
      <c r="B906" t="str">
        <f t="shared" si="50"/>
        <v>201</v>
      </c>
      <c r="C906" t="str">
        <f t="shared" si="51"/>
        <v>37</v>
      </c>
      <c r="D906" t="str">
        <f>"23"</f>
        <v>23</v>
      </c>
      <c r="E906" t="str">
        <f>"201-37-23"</f>
        <v>201-37-23</v>
      </c>
      <c r="F906" t="s">
        <v>41</v>
      </c>
      <c r="G906" t="s">
        <v>44</v>
      </c>
      <c r="H906" t="s">
        <v>45</v>
      </c>
      <c r="I906">
        <v>0</v>
      </c>
      <c r="J906">
        <v>1</v>
      </c>
      <c r="K906">
        <v>0</v>
      </c>
      <c r="L906">
        <v>0</v>
      </c>
      <c r="M906">
        <v>1</v>
      </c>
      <c r="N906">
        <v>1</v>
      </c>
      <c r="O906">
        <v>1</v>
      </c>
      <c r="P906">
        <v>0</v>
      </c>
      <c r="Q906">
        <v>0</v>
      </c>
      <c r="AF906">
        <v>1</v>
      </c>
      <c r="AG906">
        <v>0</v>
      </c>
      <c r="AH906">
        <v>1</v>
      </c>
      <c r="AI906">
        <v>0</v>
      </c>
      <c r="AJ906">
        <v>1</v>
      </c>
      <c r="AK906">
        <v>0</v>
      </c>
    </row>
    <row r="907" spans="1:37" x14ac:dyDescent="0.25">
      <c r="A907" t="str">
        <f>"903"</f>
        <v>903</v>
      </c>
      <c r="B907" t="str">
        <f t="shared" si="50"/>
        <v>201</v>
      </c>
      <c r="C907" t="str">
        <f t="shared" si="51"/>
        <v>37</v>
      </c>
      <c r="D907" t="str">
        <f>"14"</f>
        <v>14</v>
      </c>
      <c r="E907" t="str">
        <f>"201-37-14"</f>
        <v>201-37-14</v>
      </c>
      <c r="F907" t="s">
        <v>41</v>
      </c>
      <c r="G907" t="s">
        <v>42</v>
      </c>
      <c r="H907" t="s">
        <v>43</v>
      </c>
      <c r="R907">
        <v>1</v>
      </c>
      <c r="S907">
        <v>0</v>
      </c>
      <c r="T907">
        <v>0</v>
      </c>
      <c r="U907">
        <v>1</v>
      </c>
      <c r="V907">
        <v>0</v>
      </c>
      <c r="W907">
        <v>1</v>
      </c>
      <c r="X907">
        <v>0</v>
      </c>
      <c r="Y907">
        <v>0</v>
      </c>
      <c r="Z907">
        <v>0</v>
      </c>
      <c r="AA907">
        <v>1</v>
      </c>
      <c r="AB907">
        <v>1</v>
      </c>
      <c r="AC907">
        <v>1</v>
      </c>
      <c r="AD907">
        <v>0</v>
      </c>
      <c r="AE907">
        <v>0</v>
      </c>
      <c r="AF907">
        <v>0</v>
      </c>
      <c r="AG907">
        <v>1</v>
      </c>
      <c r="AH907">
        <v>0</v>
      </c>
      <c r="AI907">
        <v>1</v>
      </c>
    </row>
    <row r="908" spans="1:37" x14ac:dyDescent="0.25">
      <c r="A908" t="str">
        <f>"904"</f>
        <v>904</v>
      </c>
      <c r="B908" t="str">
        <f t="shared" si="50"/>
        <v>201</v>
      </c>
      <c r="C908" t="str">
        <f t="shared" si="51"/>
        <v>37</v>
      </c>
      <c r="D908" t="str">
        <f>"13"</f>
        <v>13</v>
      </c>
      <c r="E908" t="str">
        <f>"201-37-13"</f>
        <v>201-37-13</v>
      </c>
      <c r="F908" t="s">
        <v>41</v>
      </c>
      <c r="G908" t="s">
        <v>42</v>
      </c>
      <c r="H908" t="s">
        <v>43</v>
      </c>
      <c r="R908">
        <v>0</v>
      </c>
      <c r="S908">
        <v>0</v>
      </c>
      <c r="T908">
        <v>0</v>
      </c>
      <c r="U908">
        <v>1</v>
      </c>
      <c r="V908">
        <v>0</v>
      </c>
      <c r="W908">
        <v>1</v>
      </c>
      <c r="X908">
        <v>0</v>
      </c>
      <c r="Y908">
        <v>1</v>
      </c>
      <c r="Z908">
        <v>0</v>
      </c>
      <c r="AA908">
        <v>1</v>
      </c>
      <c r="AB908">
        <v>1</v>
      </c>
      <c r="AC908">
        <v>0</v>
      </c>
      <c r="AD908">
        <v>0</v>
      </c>
      <c r="AE908">
        <v>0</v>
      </c>
      <c r="AF908">
        <v>0</v>
      </c>
      <c r="AG908">
        <v>1</v>
      </c>
      <c r="AH908">
        <v>1</v>
      </c>
      <c r="AI908">
        <v>0</v>
      </c>
    </row>
    <row r="909" spans="1:37" x14ac:dyDescent="0.25">
      <c r="A909" t="str">
        <f>"905"</f>
        <v>905</v>
      </c>
      <c r="B909" t="str">
        <f t="shared" si="50"/>
        <v>201</v>
      </c>
      <c r="C909" t="str">
        <f t="shared" si="51"/>
        <v>37</v>
      </c>
      <c r="D909" t="str">
        <f>"9"</f>
        <v>9</v>
      </c>
      <c r="E909" t="str">
        <f>"201-37-9"</f>
        <v>201-37-9</v>
      </c>
      <c r="F909" t="s">
        <v>41</v>
      </c>
      <c r="G909" t="s">
        <v>42</v>
      </c>
      <c r="H909" t="s">
        <v>43</v>
      </c>
      <c r="R909">
        <v>0</v>
      </c>
      <c r="S909">
        <v>0</v>
      </c>
      <c r="T909">
        <v>0</v>
      </c>
      <c r="U909">
        <v>1</v>
      </c>
      <c r="V909">
        <v>1</v>
      </c>
      <c r="W909">
        <v>0</v>
      </c>
      <c r="X909">
        <v>0</v>
      </c>
      <c r="Y909">
        <v>1</v>
      </c>
      <c r="Z909">
        <v>0</v>
      </c>
      <c r="AA909">
        <v>1</v>
      </c>
      <c r="AB909">
        <v>1</v>
      </c>
      <c r="AC909">
        <v>0</v>
      </c>
      <c r="AD909">
        <v>0</v>
      </c>
      <c r="AE909">
        <v>1</v>
      </c>
      <c r="AF909">
        <v>0</v>
      </c>
      <c r="AG909">
        <v>1</v>
      </c>
      <c r="AH909">
        <v>0</v>
      </c>
      <c r="AI909">
        <v>1</v>
      </c>
    </row>
    <row r="910" spans="1:37" x14ac:dyDescent="0.25">
      <c r="A910" t="str">
        <f>"906"</f>
        <v>906</v>
      </c>
      <c r="B910" t="str">
        <f t="shared" si="50"/>
        <v>201</v>
      </c>
      <c r="C910" t="str">
        <f t="shared" si="51"/>
        <v>37</v>
      </c>
      <c r="D910" t="str">
        <f>"5"</f>
        <v>5</v>
      </c>
      <c r="E910" t="str">
        <f>"201-37-5"</f>
        <v>201-37-5</v>
      </c>
      <c r="F910" t="s">
        <v>41</v>
      </c>
      <c r="G910" t="s">
        <v>42</v>
      </c>
      <c r="H910" t="s">
        <v>43</v>
      </c>
      <c r="R910">
        <v>0</v>
      </c>
      <c r="S910">
        <v>0</v>
      </c>
      <c r="T910">
        <v>1</v>
      </c>
      <c r="U910">
        <v>0</v>
      </c>
      <c r="V910">
        <v>0</v>
      </c>
      <c r="W910">
        <v>1</v>
      </c>
      <c r="X910">
        <v>0</v>
      </c>
      <c r="Y910">
        <v>1</v>
      </c>
      <c r="Z910">
        <v>1</v>
      </c>
      <c r="AA910">
        <v>0</v>
      </c>
      <c r="AB910">
        <v>1</v>
      </c>
      <c r="AC910">
        <v>0</v>
      </c>
      <c r="AD910">
        <v>1</v>
      </c>
      <c r="AE910">
        <v>0</v>
      </c>
      <c r="AF910">
        <v>0</v>
      </c>
      <c r="AG910">
        <v>1</v>
      </c>
      <c r="AH910">
        <v>0</v>
      </c>
      <c r="AI910">
        <v>1</v>
      </c>
    </row>
    <row r="911" spans="1:37" x14ac:dyDescent="0.25">
      <c r="A911" t="str">
        <f>"907"</f>
        <v>907</v>
      </c>
      <c r="B911" t="str">
        <f t="shared" si="50"/>
        <v>201</v>
      </c>
      <c r="C911" t="str">
        <f t="shared" si="51"/>
        <v>37</v>
      </c>
      <c r="D911" t="str">
        <f>"2"</f>
        <v>2</v>
      </c>
      <c r="E911" t="str">
        <f>"201-37-2"</f>
        <v>201-37-2</v>
      </c>
      <c r="F911" t="s">
        <v>41</v>
      </c>
      <c r="G911" t="s">
        <v>42</v>
      </c>
      <c r="H911" t="s">
        <v>43</v>
      </c>
      <c r="R911">
        <v>0</v>
      </c>
      <c r="S911">
        <v>1</v>
      </c>
      <c r="T911">
        <v>0</v>
      </c>
      <c r="U911">
        <v>1</v>
      </c>
      <c r="V911">
        <v>1</v>
      </c>
      <c r="W911">
        <v>0</v>
      </c>
      <c r="X911">
        <v>1</v>
      </c>
      <c r="Y911">
        <v>0</v>
      </c>
      <c r="Z911">
        <v>0</v>
      </c>
      <c r="AA911">
        <v>0</v>
      </c>
      <c r="AB911">
        <v>1</v>
      </c>
      <c r="AC911">
        <v>0</v>
      </c>
      <c r="AD911">
        <v>0</v>
      </c>
      <c r="AE911">
        <v>1</v>
      </c>
      <c r="AF911">
        <v>0</v>
      </c>
      <c r="AG911">
        <v>1</v>
      </c>
      <c r="AH911">
        <v>0</v>
      </c>
      <c r="AI911">
        <v>1</v>
      </c>
    </row>
    <row r="912" spans="1:37" x14ac:dyDescent="0.25">
      <c r="A912" t="str">
        <f>"908"</f>
        <v>908</v>
      </c>
      <c r="B912" t="str">
        <f t="shared" si="50"/>
        <v>201</v>
      </c>
      <c r="C912" t="str">
        <f t="shared" si="51"/>
        <v>37</v>
      </c>
      <c r="D912" t="str">
        <f>"22"</f>
        <v>22</v>
      </c>
      <c r="E912" t="str">
        <f>"201-37-22"</f>
        <v>201-37-22</v>
      </c>
      <c r="F912" t="s">
        <v>41</v>
      </c>
      <c r="G912" t="s">
        <v>44</v>
      </c>
      <c r="H912" t="s">
        <v>45</v>
      </c>
      <c r="I912">
        <v>0</v>
      </c>
      <c r="J912">
        <v>0</v>
      </c>
      <c r="K912">
        <v>1</v>
      </c>
      <c r="L912">
        <v>0</v>
      </c>
      <c r="M912">
        <v>1</v>
      </c>
      <c r="N912">
        <v>1</v>
      </c>
      <c r="O912">
        <v>0</v>
      </c>
      <c r="P912">
        <v>0</v>
      </c>
      <c r="Q912">
        <v>1</v>
      </c>
      <c r="AF912">
        <v>0</v>
      </c>
      <c r="AG912">
        <v>1</v>
      </c>
      <c r="AH912">
        <v>0</v>
      </c>
      <c r="AI912">
        <v>1</v>
      </c>
      <c r="AJ912">
        <v>1</v>
      </c>
      <c r="AK912">
        <v>0</v>
      </c>
    </row>
    <row r="913" spans="1:37" x14ac:dyDescent="0.25">
      <c r="A913" t="str">
        <f>"909"</f>
        <v>909</v>
      </c>
      <c r="B913" t="str">
        <f t="shared" si="50"/>
        <v>201</v>
      </c>
      <c r="C913" t="str">
        <f t="shared" si="51"/>
        <v>37</v>
      </c>
      <c r="D913" t="str">
        <f>"21"</f>
        <v>21</v>
      </c>
      <c r="E913" t="str">
        <f>"201-37-21"</f>
        <v>201-37-21</v>
      </c>
      <c r="F913" t="s">
        <v>41</v>
      </c>
      <c r="G913" t="s">
        <v>44</v>
      </c>
      <c r="H913" t="s">
        <v>45</v>
      </c>
      <c r="I913">
        <v>0</v>
      </c>
      <c r="J913">
        <v>0</v>
      </c>
      <c r="K913">
        <v>1</v>
      </c>
      <c r="L913">
        <v>1</v>
      </c>
      <c r="M913">
        <v>0</v>
      </c>
      <c r="N913">
        <v>1</v>
      </c>
      <c r="O913">
        <v>1</v>
      </c>
      <c r="P913">
        <v>0</v>
      </c>
      <c r="Q913">
        <v>1</v>
      </c>
      <c r="AF913">
        <v>1</v>
      </c>
      <c r="AG913">
        <v>0</v>
      </c>
      <c r="AH913">
        <v>0</v>
      </c>
      <c r="AI913">
        <v>1</v>
      </c>
      <c r="AJ913">
        <v>1</v>
      </c>
      <c r="AK913">
        <v>0</v>
      </c>
    </row>
    <row r="914" spans="1:37" x14ac:dyDescent="0.25">
      <c r="A914" t="str">
        <f>"910"</f>
        <v>910</v>
      </c>
      <c r="B914" t="str">
        <f t="shared" si="50"/>
        <v>201</v>
      </c>
      <c r="C914" t="str">
        <f t="shared" si="51"/>
        <v>37</v>
      </c>
      <c r="D914" t="str">
        <f>"16"</f>
        <v>16</v>
      </c>
      <c r="E914" t="str">
        <f>"201-37-16"</f>
        <v>201-37-16</v>
      </c>
      <c r="F914" t="s">
        <v>41</v>
      </c>
      <c r="G914" t="s">
        <v>44</v>
      </c>
      <c r="H914" t="s">
        <v>45</v>
      </c>
      <c r="I914">
        <v>0</v>
      </c>
      <c r="J914">
        <v>0</v>
      </c>
      <c r="K914">
        <v>1</v>
      </c>
      <c r="L914">
        <v>0</v>
      </c>
      <c r="M914">
        <v>1</v>
      </c>
      <c r="N914">
        <v>1</v>
      </c>
      <c r="O914">
        <v>0</v>
      </c>
      <c r="P914">
        <v>1</v>
      </c>
      <c r="Q914">
        <v>1</v>
      </c>
      <c r="AF914">
        <v>0</v>
      </c>
      <c r="AG914">
        <v>1</v>
      </c>
      <c r="AH914">
        <v>1</v>
      </c>
      <c r="AI914">
        <v>0</v>
      </c>
      <c r="AJ914">
        <v>1</v>
      </c>
      <c r="AK914">
        <v>0</v>
      </c>
    </row>
    <row r="915" spans="1:37" x14ac:dyDescent="0.25">
      <c r="A915" t="str">
        <f>"911"</f>
        <v>911</v>
      </c>
      <c r="B915" t="str">
        <f t="shared" si="50"/>
        <v>201</v>
      </c>
      <c r="C915" t="str">
        <f t="shared" si="51"/>
        <v>37</v>
      </c>
      <c r="D915" t="str">
        <f>"15"</f>
        <v>15</v>
      </c>
      <c r="E915" t="str">
        <f>"201-37-15"</f>
        <v>201-37-15</v>
      </c>
      <c r="F915" t="s">
        <v>41</v>
      </c>
      <c r="G915" t="s">
        <v>42</v>
      </c>
      <c r="H915" t="s">
        <v>43</v>
      </c>
      <c r="R915">
        <v>1</v>
      </c>
      <c r="S915">
        <v>0</v>
      </c>
      <c r="T915">
        <v>0</v>
      </c>
      <c r="U915">
        <v>1</v>
      </c>
      <c r="V915">
        <v>0</v>
      </c>
      <c r="W915">
        <v>0</v>
      </c>
      <c r="X915">
        <v>0</v>
      </c>
      <c r="Y915">
        <v>0</v>
      </c>
      <c r="Z915">
        <v>1</v>
      </c>
      <c r="AA915">
        <v>1</v>
      </c>
      <c r="AB915">
        <v>1</v>
      </c>
      <c r="AC915">
        <v>1</v>
      </c>
      <c r="AD915">
        <v>0</v>
      </c>
      <c r="AE915">
        <v>0</v>
      </c>
      <c r="AF915">
        <v>0</v>
      </c>
      <c r="AG915">
        <v>1</v>
      </c>
      <c r="AH915">
        <v>0</v>
      </c>
      <c r="AI915">
        <v>1</v>
      </c>
    </row>
    <row r="916" spans="1:37" x14ac:dyDescent="0.25">
      <c r="A916" t="str">
        <f>"912"</f>
        <v>912</v>
      </c>
      <c r="B916" t="str">
        <f t="shared" si="50"/>
        <v>201</v>
      </c>
      <c r="C916" t="str">
        <f t="shared" si="51"/>
        <v>37</v>
      </c>
      <c r="D916" t="str">
        <f>"10"</f>
        <v>10</v>
      </c>
      <c r="E916" t="str">
        <f>"201-37-10"</f>
        <v>201-37-10</v>
      </c>
      <c r="F916" t="s">
        <v>41</v>
      </c>
      <c r="G916" t="s">
        <v>42</v>
      </c>
      <c r="H916" t="s">
        <v>43</v>
      </c>
      <c r="R916">
        <v>0</v>
      </c>
      <c r="S916">
        <v>0</v>
      </c>
      <c r="T916">
        <v>0</v>
      </c>
      <c r="U916">
        <v>1</v>
      </c>
      <c r="V916">
        <v>1</v>
      </c>
      <c r="W916">
        <v>0</v>
      </c>
      <c r="X916">
        <v>0</v>
      </c>
      <c r="Y916">
        <v>1</v>
      </c>
      <c r="Z916">
        <v>0</v>
      </c>
      <c r="AA916">
        <v>1</v>
      </c>
      <c r="AB916">
        <v>1</v>
      </c>
      <c r="AC916">
        <v>0</v>
      </c>
      <c r="AD916">
        <v>0</v>
      </c>
      <c r="AE916">
        <v>1</v>
      </c>
      <c r="AF916">
        <v>0</v>
      </c>
      <c r="AG916">
        <v>1</v>
      </c>
      <c r="AH916">
        <v>0</v>
      </c>
      <c r="AI916">
        <v>1</v>
      </c>
    </row>
    <row r="917" spans="1:37" x14ac:dyDescent="0.25">
      <c r="A917" t="str">
        <f>"913"</f>
        <v>913</v>
      </c>
      <c r="B917" t="str">
        <f t="shared" si="50"/>
        <v>201</v>
      </c>
      <c r="C917" t="str">
        <f t="shared" si="51"/>
        <v>37</v>
      </c>
      <c r="D917" t="str">
        <f>"6"</f>
        <v>6</v>
      </c>
      <c r="E917" t="str">
        <f>"201-37-6"</f>
        <v>201-37-6</v>
      </c>
      <c r="F917" t="s">
        <v>41</v>
      </c>
      <c r="G917" t="s">
        <v>42</v>
      </c>
      <c r="H917" t="s">
        <v>43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1</v>
      </c>
      <c r="X917">
        <v>1</v>
      </c>
      <c r="Y917">
        <v>1</v>
      </c>
      <c r="Z917">
        <v>0</v>
      </c>
      <c r="AA917">
        <v>1</v>
      </c>
      <c r="AB917">
        <v>1</v>
      </c>
      <c r="AC917">
        <v>1</v>
      </c>
      <c r="AD917">
        <v>0</v>
      </c>
      <c r="AE917">
        <v>0</v>
      </c>
      <c r="AF917">
        <v>0</v>
      </c>
      <c r="AG917">
        <v>1</v>
      </c>
      <c r="AH917">
        <v>1</v>
      </c>
      <c r="AI917">
        <v>0</v>
      </c>
    </row>
    <row r="918" spans="1:37" x14ac:dyDescent="0.25">
      <c r="A918" t="str">
        <f>"914"</f>
        <v>914</v>
      </c>
      <c r="B918" t="str">
        <f t="shared" si="50"/>
        <v>201</v>
      </c>
      <c r="C918" t="str">
        <f t="shared" si="51"/>
        <v>37</v>
      </c>
      <c r="D918" t="str">
        <f>"1"</f>
        <v>1</v>
      </c>
      <c r="E918" t="str">
        <f>"201-37-1"</f>
        <v>201-37-1</v>
      </c>
      <c r="F918" t="s">
        <v>41</v>
      </c>
      <c r="G918" t="s">
        <v>42</v>
      </c>
      <c r="H918" t="s">
        <v>43</v>
      </c>
      <c r="R918">
        <v>1</v>
      </c>
      <c r="S918">
        <v>0</v>
      </c>
      <c r="T918">
        <v>0</v>
      </c>
      <c r="U918">
        <v>0</v>
      </c>
      <c r="V918">
        <v>0</v>
      </c>
      <c r="W918">
        <v>1</v>
      </c>
      <c r="X918">
        <v>0</v>
      </c>
      <c r="Y918">
        <v>1</v>
      </c>
      <c r="Z918">
        <v>1</v>
      </c>
      <c r="AA918">
        <v>0</v>
      </c>
      <c r="AB918">
        <v>1</v>
      </c>
      <c r="AC918">
        <v>0</v>
      </c>
      <c r="AD918">
        <v>1</v>
      </c>
      <c r="AE918">
        <v>0</v>
      </c>
      <c r="AF918">
        <v>0</v>
      </c>
      <c r="AG918">
        <v>1</v>
      </c>
      <c r="AH918">
        <v>1</v>
      </c>
      <c r="AI918">
        <v>0</v>
      </c>
    </row>
    <row r="919" spans="1:37" x14ac:dyDescent="0.25">
      <c r="A919" t="str">
        <f>"915"</f>
        <v>915</v>
      </c>
      <c r="B919" t="str">
        <f t="shared" si="50"/>
        <v>201</v>
      </c>
      <c r="C919" t="str">
        <f t="shared" si="51"/>
        <v>37</v>
      </c>
      <c r="D919" t="str">
        <f>"25"</f>
        <v>25</v>
      </c>
      <c r="E919" t="str">
        <f>"201-37-25"</f>
        <v>201-37-25</v>
      </c>
      <c r="F919" t="s">
        <v>41</v>
      </c>
      <c r="G919" t="s">
        <v>44</v>
      </c>
      <c r="H919" t="s">
        <v>45</v>
      </c>
      <c r="I919">
        <v>0</v>
      </c>
      <c r="J919">
        <v>1</v>
      </c>
      <c r="K919">
        <v>0</v>
      </c>
      <c r="L919">
        <v>0</v>
      </c>
      <c r="M919">
        <v>0</v>
      </c>
      <c r="N919">
        <v>1</v>
      </c>
      <c r="O919">
        <v>1</v>
      </c>
      <c r="P919">
        <v>1</v>
      </c>
      <c r="Q919">
        <v>1</v>
      </c>
      <c r="AF919">
        <v>0</v>
      </c>
      <c r="AG919">
        <v>1</v>
      </c>
      <c r="AH919">
        <v>0</v>
      </c>
      <c r="AI919">
        <v>1</v>
      </c>
      <c r="AJ919">
        <v>1</v>
      </c>
      <c r="AK919">
        <v>0</v>
      </c>
    </row>
    <row r="920" spans="1:37" x14ac:dyDescent="0.25">
      <c r="A920" t="str">
        <f>"916"</f>
        <v>916</v>
      </c>
      <c r="B920" t="str">
        <f t="shared" si="50"/>
        <v>201</v>
      </c>
      <c r="C920" t="str">
        <f t="shared" si="51"/>
        <v>37</v>
      </c>
      <c r="D920" t="str">
        <f>"18"</f>
        <v>18</v>
      </c>
      <c r="E920" t="str">
        <f>"201-37-18"</f>
        <v>201-37-18</v>
      </c>
      <c r="F920" t="s">
        <v>41</v>
      </c>
      <c r="G920" t="s">
        <v>44</v>
      </c>
      <c r="H920" t="s">
        <v>45</v>
      </c>
      <c r="I920">
        <v>0</v>
      </c>
      <c r="J920">
        <v>1</v>
      </c>
      <c r="K920">
        <v>0</v>
      </c>
      <c r="L920">
        <v>0</v>
      </c>
      <c r="M920">
        <v>1</v>
      </c>
      <c r="N920">
        <v>1</v>
      </c>
      <c r="O920">
        <v>1</v>
      </c>
      <c r="P920">
        <v>1</v>
      </c>
      <c r="Q920">
        <v>0</v>
      </c>
      <c r="AF920">
        <v>0</v>
      </c>
      <c r="AG920">
        <v>1</v>
      </c>
      <c r="AH920">
        <v>1</v>
      </c>
      <c r="AI920">
        <v>0</v>
      </c>
      <c r="AJ920">
        <v>1</v>
      </c>
      <c r="AK920">
        <v>0</v>
      </c>
    </row>
    <row r="921" spans="1:37" x14ac:dyDescent="0.25">
      <c r="A921" t="str">
        <f>"917"</f>
        <v>917</v>
      </c>
      <c r="B921" t="str">
        <f t="shared" si="50"/>
        <v>201</v>
      </c>
      <c r="C921" t="str">
        <f t="shared" si="51"/>
        <v>37</v>
      </c>
      <c r="D921" t="str">
        <f>"17"</f>
        <v>17</v>
      </c>
      <c r="E921" t="str">
        <f>"201-37-17"</f>
        <v>201-37-17</v>
      </c>
      <c r="F921" t="s">
        <v>41</v>
      </c>
      <c r="G921" t="s">
        <v>42</v>
      </c>
      <c r="H921" t="s">
        <v>43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1</v>
      </c>
      <c r="X921">
        <v>0</v>
      </c>
      <c r="Y921">
        <v>1</v>
      </c>
      <c r="Z921">
        <v>1</v>
      </c>
      <c r="AA921">
        <v>1</v>
      </c>
      <c r="AB921">
        <v>0</v>
      </c>
      <c r="AC921">
        <v>1</v>
      </c>
      <c r="AD921">
        <v>1</v>
      </c>
      <c r="AE921">
        <v>0</v>
      </c>
      <c r="AF921">
        <v>1</v>
      </c>
      <c r="AG921">
        <v>0</v>
      </c>
      <c r="AH921">
        <v>0</v>
      </c>
      <c r="AI921">
        <v>1</v>
      </c>
    </row>
    <row r="922" spans="1:37" x14ac:dyDescent="0.25">
      <c r="A922" t="str">
        <f>"918"</f>
        <v>918</v>
      </c>
      <c r="B922" t="str">
        <f t="shared" si="50"/>
        <v>201</v>
      </c>
      <c r="C922" t="str">
        <f t="shared" si="51"/>
        <v>37</v>
      </c>
      <c r="D922" t="str">
        <f>"7"</f>
        <v>7</v>
      </c>
      <c r="E922" t="str">
        <f>"201-37-7"</f>
        <v>201-37-7</v>
      </c>
      <c r="F922" t="s">
        <v>41</v>
      </c>
      <c r="G922" t="s">
        <v>44</v>
      </c>
      <c r="H922" t="s">
        <v>45</v>
      </c>
      <c r="I922">
        <v>0</v>
      </c>
      <c r="J922">
        <v>0</v>
      </c>
      <c r="K922">
        <v>1</v>
      </c>
      <c r="L922">
        <v>1</v>
      </c>
      <c r="M922">
        <v>1</v>
      </c>
      <c r="N922">
        <v>1</v>
      </c>
      <c r="O922">
        <v>0</v>
      </c>
      <c r="P922">
        <v>0</v>
      </c>
      <c r="Q922">
        <v>1</v>
      </c>
      <c r="AF922">
        <v>0</v>
      </c>
      <c r="AG922">
        <v>1</v>
      </c>
      <c r="AH922">
        <v>0</v>
      </c>
      <c r="AI922">
        <v>1</v>
      </c>
      <c r="AJ922">
        <v>1</v>
      </c>
      <c r="AK922">
        <v>0</v>
      </c>
    </row>
    <row r="923" spans="1:37" x14ac:dyDescent="0.25">
      <c r="A923" t="str">
        <f>"919"</f>
        <v>919</v>
      </c>
      <c r="B923" t="str">
        <f t="shared" si="50"/>
        <v>201</v>
      </c>
      <c r="C923" t="str">
        <f t="shared" si="51"/>
        <v>37</v>
      </c>
      <c r="D923" t="str">
        <f>"3"</f>
        <v>3</v>
      </c>
      <c r="E923" t="str">
        <f>"201-37-3"</f>
        <v>201-37-3</v>
      </c>
      <c r="F923" t="s">
        <v>41</v>
      </c>
      <c r="G923" t="s">
        <v>42</v>
      </c>
      <c r="H923" t="s">
        <v>43</v>
      </c>
      <c r="R923">
        <v>0</v>
      </c>
      <c r="S923">
        <v>1</v>
      </c>
      <c r="T923">
        <v>0</v>
      </c>
      <c r="U923">
        <v>1</v>
      </c>
      <c r="V923">
        <v>1</v>
      </c>
      <c r="W923">
        <v>0</v>
      </c>
      <c r="X923">
        <v>1</v>
      </c>
      <c r="Y923">
        <v>0</v>
      </c>
      <c r="Z923">
        <v>0</v>
      </c>
      <c r="AA923">
        <v>0</v>
      </c>
      <c r="AB923">
        <v>1</v>
      </c>
      <c r="AC923">
        <v>0</v>
      </c>
      <c r="AD923">
        <v>0</v>
      </c>
      <c r="AE923">
        <v>1</v>
      </c>
      <c r="AF923">
        <v>0</v>
      </c>
      <c r="AG923">
        <v>1</v>
      </c>
      <c r="AH923">
        <v>0</v>
      </c>
      <c r="AI923">
        <v>1</v>
      </c>
    </row>
    <row r="924" spans="1:37" x14ac:dyDescent="0.25">
      <c r="A924" t="str">
        <f>"920"</f>
        <v>920</v>
      </c>
      <c r="B924" t="str">
        <f t="shared" si="50"/>
        <v>201</v>
      </c>
      <c r="C924" t="str">
        <f t="shared" si="51"/>
        <v>37</v>
      </c>
      <c r="D924" t="str">
        <f>"20"</f>
        <v>20</v>
      </c>
      <c r="E924" t="str">
        <f>"201-37-20"</f>
        <v>201-37-20</v>
      </c>
      <c r="F924" t="s">
        <v>41</v>
      </c>
      <c r="G924" t="s">
        <v>44</v>
      </c>
      <c r="H924" t="s">
        <v>45</v>
      </c>
      <c r="I924">
        <v>0</v>
      </c>
      <c r="J924">
        <v>0</v>
      </c>
      <c r="K924">
        <v>1</v>
      </c>
      <c r="L924">
        <v>1</v>
      </c>
      <c r="M924">
        <v>0</v>
      </c>
      <c r="N924">
        <v>1</v>
      </c>
      <c r="O924">
        <v>1</v>
      </c>
      <c r="P924">
        <v>0</v>
      </c>
      <c r="Q924">
        <v>1</v>
      </c>
      <c r="AF924">
        <v>0</v>
      </c>
      <c r="AG924">
        <v>1</v>
      </c>
      <c r="AH924">
        <v>1</v>
      </c>
      <c r="AI924">
        <v>0</v>
      </c>
      <c r="AJ924">
        <v>1</v>
      </c>
      <c r="AK924">
        <v>0</v>
      </c>
    </row>
    <row r="925" spans="1:37" x14ac:dyDescent="0.25">
      <c r="A925" t="str">
        <f>"921"</f>
        <v>921</v>
      </c>
      <c r="B925" t="str">
        <f t="shared" si="50"/>
        <v>201</v>
      </c>
      <c r="C925" t="str">
        <f t="shared" si="51"/>
        <v>37</v>
      </c>
      <c r="D925" t="str">
        <f>"19"</f>
        <v>19</v>
      </c>
      <c r="E925" t="str">
        <f>"201-37-19"</f>
        <v>201-37-19</v>
      </c>
      <c r="F925" t="s">
        <v>41</v>
      </c>
      <c r="G925" t="s">
        <v>44</v>
      </c>
      <c r="H925" t="s">
        <v>45</v>
      </c>
      <c r="I925">
        <v>0</v>
      </c>
      <c r="J925">
        <v>1</v>
      </c>
      <c r="K925">
        <v>0</v>
      </c>
      <c r="L925">
        <v>0</v>
      </c>
      <c r="M925">
        <v>1</v>
      </c>
      <c r="N925">
        <v>1</v>
      </c>
      <c r="O925">
        <v>1</v>
      </c>
      <c r="P925">
        <v>1</v>
      </c>
      <c r="Q925">
        <v>0</v>
      </c>
      <c r="AF925">
        <v>0</v>
      </c>
      <c r="AG925">
        <v>1</v>
      </c>
      <c r="AH925">
        <v>1</v>
      </c>
      <c r="AI925">
        <v>0</v>
      </c>
      <c r="AJ925">
        <v>1</v>
      </c>
      <c r="AK925">
        <v>0</v>
      </c>
    </row>
    <row r="926" spans="1:37" x14ac:dyDescent="0.25">
      <c r="A926" t="str">
        <f>"922"</f>
        <v>922</v>
      </c>
      <c r="B926" t="str">
        <f t="shared" si="50"/>
        <v>201</v>
      </c>
      <c r="C926" t="str">
        <f t="shared" si="51"/>
        <v>37</v>
      </c>
      <c r="D926" t="str">
        <f>"12"</f>
        <v>12</v>
      </c>
      <c r="E926" t="str">
        <f>"201-37-12"</f>
        <v>201-37-12</v>
      </c>
      <c r="F926" t="s">
        <v>41</v>
      </c>
      <c r="G926" t="s">
        <v>42</v>
      </c>
      <c r="H926" t="s">
        <v>43</v>
      </c>
      <c r="R926">
        <v>0</v>
      </c>
      <c r="S926">
        <v>0</v>
      </c>
      <c r="T926">
        <v>1</v>
      </c>
      <c r="U926">
        <v>1</v>
      </c>
      <c r="V926">
        <v>0</v>
      </c>
      <c r="W926">
        <v>0</v>
      </c>
      <c r="X926">
        <v>0</v>
      </c>
      <c r="Y926">
        <v>0</v>
      </c>
      <c r="Z926">
        <v>1</v>
      </c>
      <c r="AA926">
        <v>1</v>
      </c>
      <c r="AB926">
        <v>0</v>
      </c>
      <c r="AC926">
        <v>1</v>
      </c>
      <c r="AD926">
        <v>1</v>
      </c>
      <c r="AE926">
        <v>0</v>
      </c>
      <c r="AF926">
        <v>0</v>
      </c>
      <c r="AG926">
        <v>1</v>
      </c>
      <c r="AH926">
        <v>1</v>
      </c>
      <c r="AI926">
        <v>0</v>
      </c>
    </row>
    <row r="927" spans="1:37" x14ac:dyDescent="0.25">
      <c r="A927" t="str">
        <f>"923"</f>
        <v>923</v>
      </c>
      <c r="B927" t="str">
        <f t="shared" si="50"/>
        <v>201</v>
      </c>
      <c r="C927" t="str">
        <f t="shared" si="51"/>
        <v>37</v>
      </c>
      <c r="D927" t="str">
        <f>"8"</f>
        <v>8</v>
      </c>
      <c r="E927" t="str">
        <f>"201-37-8"</f>
        <v>201-37-8</v>
      </c>
      <c r="F927" t="s">
        <v>41</v>
      </c>
      <c r="G927" t="s">
        <v>44</v>
      </c>
      <c r="H927" t="s">
        <v>45</v>
      </c>
      <c r="I927">
        <v>1</v>
      </c>
      <c r="J927">
        <v>0</v>
      </c>
      <c r="K927">
        <v>1</v>
      </c>
      <c r="L927">
        <v>0</v>
      </c>
      <c r="M927">
        <v>1</v>
      </c>
      <c r="N927">
        <v>1</v>
      </c>
      <c r="O927">
        <v>0</v>
      </c>
      <c r="P927">
        <v>0</v>
      </c>
      <c r="Q927">
        <v>1</v>
      </c>
      <c r="AF927">
        <v>0</v>
      </c>
      <c r="AG927">
        <v>1</v>
      </c>
      <c r="AH927">
        <v>0</v>
      </c>
      <c r="AI927">
        <v>1</v>
      </c>
      <c r="AJ927">
        <v>1</v>
      </c>
      <c r="AK927">
        <v>0</v>
      </c>
    </row>
    <row r="928" spans="1:37" x14ac:dyDescent="0.25">
      <c r="A928" t="str">
        <f>"924"</f>
        <v>924</v>
      </c>
      <c r="B928" t="str">
        <f t="shared" si="50"/>
        <v>201</v>
      </c>
      <c r="C928" t="str">
        <f t="shared" si="51"/>
        <v>37</v>
      </c>
      <c r="D928" t="str">
        <f>"4"</f>
        <v>4</v>
      </c>
      <c r="E928" t="str">
        <f>"201-37-4"</f>
        <v>201-37-4</v>
      </c>
      <c r="F928" t="s">
        <v>41</v>
      </c>
      <c r="G928" t="s">
        <v>42</v>
      </c>
      <c r="H928" t="s">
        <v>43</v>
      </c>
      <c r="R928">
        <v>1</v>
      </c>
      <c r="S928">
        <v>0</v>
      </c>
      <c r="T928">
        <v>0</v>
      </c>
      <c r="U928">
        <v>0</v>
      </c>
      <c r="V928">
        <v>1</v>
      </c>
      <c r="W928">
        <v>1</v>
      </c>
      <c r="X928">
        <v>0</v>
      </c>
      <c r="Y928">
        <v>0</v>
      </c>
      <c r="Z928">
        <v>0</v>
      </c>
      <c r="AA928">
        <v>1</v>
      </c>
      <c r="AB928">
        <v>1</v>
      </c>
      <c r="AC928">
        <v>1</v>
      </c>
      <c r="AD928">
        <v>0</v>
      </c>
      <c r="AE928">
        <v>0</v>
      </c>
      <c r="AF928">
        <v>0</v>
      </c>
      <c r="AG928">
        <v>1</v>
      </c>
      <c r="AH928">
        <v>0</v>
      </c>
      <c r="AI928">
        <v>1</v>
      </c>
    </row>
    <row r="929" spans="1:37" x14ac:dyDescent="0.25">
      <c r="A929" t="str">
        <f>"925"</f>
        <v>925</v>
      </c>
      <c r="B929" t="str">
        <f t="shared" si="50"/>
        <v>201</v>
      </c>
      <c r="C929" t="str">
        <f t="shared" si="51"/>
        <v>37</v>
      </c>
      <c r="D929" t="str">
        <f>"11"</f>
        <v>11</v>
      </c>
      <c r="E929" t="str">
        <f>"201-37-11"</f>
        <v>201-37-11</v>
      </c>
      <c r="F929" t="s">
        <v>41</v>
      </c>
      <c r="G929" t="s">
        <v>42</v>
      </c>
      <c r="H929" t="s">
        <v>43</v>
      </c>
      <c r="R929">
        <v>0</v>
      </c>
      <c r="S929">
        <v>1</v>
      </c>
      <c r="T929">
        <v>1</v>
      </c>
      <c r="U929">
        <v>0</v>
      </c>
      <c r="V929">
        <v>1</v>
      </c>
      <c r="W929">
        <v>0</v>
      </c>
      <c r="X929">
        <v>1</v>
      </c>
      <c r="Y929">
        <v>0</v>
      </c>
      <c r="Z929">
        <v>0</v>
      </c>
      <c r="AA929">
        <v>0</v>
      </c>
      <c r="AB929">
        <v>1</v>
      </c>
      <c r="AC929">
        <v>0</v>
      </c>
      <c r="AD929">
        <v>0</v>
      </c>
      <c r="AE929">
        <v>1</v>
      </c>
      <c r="AF929">
        <v>0</v>
      </c>
      <c r="AG929">
        <v>1</v>
      </c>
      <c r="AH929">
        <v>0</v>
      </c>
      <c r="AI929">
        <v>1</v>
      </c>
    </row>
    <row r="930" spans="1:37" x14ac:dyDescent="0.25">
      <c r="A930" t="str">
        <f>"926"</f>
        <v>926</v>
      </c>
      <c r="B930" t="str">
        <f t="shared" si="50"/>
        <v>201</v>
      </c>
      <c r="C930" t="str">
        <f t="shared" ref="C930:C954" si="52">"38"</f>
        <v>38</v>
      </c>
      <c r="D930" t="str">
        <f>"24"</f>
        <v>24</v>
      </c>
      <c r="E930" t="str">
        <f>"201-38-24"</f>
        <v>201-38-24</v>
      </c>
      <c r="F930" t="s">
        <v>41</v>
      </c>
      <c r="G930" t="s">
        <v>44</v>
      </c>
      <c r="H930" t="s">
        <v>45</v>
      </c>
      <c r="I930">
        <v>1</v>
      </c>
      <c r="J930">
        <v>1</v>
      </c>
      <c r="K930">
        <v>1</v>
      </c>
      <c r="L930">
        <v>0</v>
      </c>
      <c r="M930">
        <v>1</v>
      </c>
      <c r="N930">
        <v>0</v>
      </c>
      <c r="O930">
        <v>1</v>
      </c>
      <c r="P930">
        <v>0</v>
      </c>
      <c r="Q930">
        <v>0</v>
      </c>
      <c r="AF930">
        <v>0</v>
      </c>
      <c r="AG930">
        <v>0</v>
      </c>
      <c r="AH930">
        <v>0</v>
      </c>
      <c r="AI930">
        <v>0</v>
      </c>
      <c r="AJ930">
        <v>1</v>
      </c>
      <c r="AK930">
        <v>0</v>
      </c>
    </row>
    <row r="931" spans="1:37" x14ac:dyDescent="0.25">
      <c r="A931" t="str">
        <f>"927"</f>
        <v>927</v>
      </c>
      <c r="B931" t="str">
        <f t="shared" si="50"/>
        <v>201</v>
      </c>
      <c r="C931" t="str">
        <f t="shared" si="52"/>
        <v>38</v>
      </c>
      <c r="D931" t="str">
        <f>"23"</f>
        <v>23</v>
      </c>
      <c r="E931" t="str">
        <f>"201-38-23"</f>
        <v>201-38-23</v>
      </c>
      <c r="F931" t="s">
        <v>41</v>
      </c>
      <c r="G931" t="s">
        <v>44</v>
      </c>
      <c r="H931" t="s">
        <v>45</v>
      </c>
      <c r="I931">
        <v>0</v>
      </c>
      <c r="J931">
        <v>0</v>
      </c>
      <c r="K931">
        <v>0</v>
      </c>
      <c r="L931">
        <v>0</v>
      </c>
      <c r="M931">
        <v>1</v>
      </c>
      <c r="N931">
        <v>1</v>
      </c>
      <c r="O931">
        <v>1</v>
      </c>
      <c r="P931">
        <v>0</v>
      </c>
      <c r="Q931">
        <v>0</v>
      </c>
      <c r="AF931">
        <v>0</v>
      </c>
      <c r="AG931">
        <v>1</v>
      </c>
      <c r="AH931">
        <v>0</v>
      </c>
      <c r="AI931">
        <v>1</v>
      </c>
      <c r="AJ931">
        <v>1</v>
      </c>
      <c r="AK931">
        <v>0</v>
      </c>
    </row>
    <row r="932" spans="1:37" x14ac:dyDescent="0.25">
      <c r="A932" t="str">
        <f>"928"</f>
        <v>928</v>
      </c>
      <c r="B932" t="str">
        <f t="shared" si="50"/>
        <v>201</v>
      </c>
      <c r="C932" t="str">
        <f t="shared" si="52"/>
        <v>38</v>
      </c>
      <c r="D932" t="str">
        <f>"16"</f>
        <v>16</v>
      </c>
      <c r="E932" t="str">
        <f>"201-38-16"</f>
        <v>201-38-16</v>
      </c>
      <c r="F932" t="s">
        <v>41</v>
      </c>
      <c r="G932" t="s">
        <v>44</v>
      </c>
      <c r="H932" t="s">
        <v>45</v>
      </c>
      <c r="I932">
        <v>1</v>
      </c>
      <c r="J932">
        <v>1</v>
      </c>
      <c r="K932">
        <v>0</v>
      </c>
      <c r="L932">
        <v>0</v>
      </c>
      <c r="M932">
        <v>0</v>
      </c>
      <c r="N932">
        <v>1</v>
      </c>
      <c r="O932">
        <v>1</v>
      </c>
      <c r="P932">
        <v>0</v>
      </c>
      <c r="Q932">
        <v>1</v>
      </c>
      <c r="AF932">
        <v>0</v>
      </c>
      <c r="AG932">
        <v>1</v>
      </c>
      <c r="AH932">
        <v>0</v>
      </c>
      <c r="AI932">
        <v>1</v>
      </c>
      <c r="AJ932">
        <v>1</v>
      </c>
      <c r="AK932">
        <v>0</v>
      </c>
    </row>
    <row r="933" spans="1:37" x14ac:dyDescent="0.25">
      <c r="A933" t="str">
        <f>"929"</f>
        <v>929</v>
      </c>
      <c r="B933" t="str">
        <f t="shared" si="50"/>
        <v>201</v>
      </c>
      <c r="C933" t="str">
        <f t="shared" si="52"/>
        <v>38</v>
      </c>
      <c r="D933" t="str">
        <f>"15"</f>
        <v>15</v>
      </c>
      <c r="E933" t="str">
        <f>"201-38-15"</f>
        <v>201-38-15</v>
      </c>
      <c r="F933" t="s">
        <v>41</v>
      </c>
      <c r="G933" t="s">
        <v>44</v>
      </c>
      <c r="H933" t="s">
        <v>45</v>
      </c>
      <c r="I933">
        <v>1</v>
      </c>
      <c r="J933">
        <v>1</v>
      </c>
      <c r="K933">
        <v>0</v>
      </c>
      <c r="L933">
        <v>0</v>
      </c>
      <c r="M933">
        <v>1</v>
      </c>
      <c r="N933">
        <v>1</v>
      </c>
      <c r="O933">
        <v>1</v>
      </c>
      <c r="P933">
        <v>0</v>
      </c>
      <c r="Q933">
        <v>0</v>
      </c>
      <c r="AF933">
        <v>0</v>
      </c>
      <c r="AG933">
        <v>1</v>
      </c>
      <c r="AH933">
        <v>0</v>
      </c>
      <c r="AI933">
        <v>1</v>
      </c>
      <c r="AJ933">
        <v>1</v>
      </c>
      <c r="AK933">
        <v>0</v>
      </c>
    </row>
    <row r="934" spans="1:37" x14ac:dyDescent="0.25">
      <c r="A934" t="str">
        <f>"930"</f>
        <v>930</v>
      </c>
      <c r="B934" t="str">
        <f t="shared" si="50"/>
        <v>201</v>
      </c>
      <c r="C934" t="str">
        <f t="shared" si="52"/>
        <v>38</v>
      </c>
      <c r="D934" t="str">
        <f>"9"</f>
        <v>9</v>
      </c>
      <c r="E934" t="str">
        <f>"201-38-9"</f>
        <v>201-38-9</v>
      </c>
      <c r="F934" t="s">
        <v>41</v>
      </c>
      <c r="G934" t="s">
        <v>44</v>
      </c>
      <c r="H934" t="s">
        <v>45</v>
      </c>
      <c r="I934">
        <v>0</v>
      </c>
      <c r="J934">
        <v>0</v>
      </c>
      <c r="K934">
        <v>0</v>
      </c>
      <c r="L934">
        <v>1</v>
      </c>
      <c r="M934">
        <v>0</v>
      </c>
      <c r="N934">
        <v>1</v>
      </c>
      <c r="O934">
        <v>1</v>
      </c>
      <c r="P934">
        <v>0</v>
      </c>
      <c r="Q934">
        <v>0</v>
      </c>
      <c r="AF934">
        <v>0</v>
      </c>
      <c r="AG934">
        <v>1</v>
      </c>
      <c r="AH934">
        <v>0</v>
      </c>
      <c r="AI934">
        <v>1</v>
      </c>
      <c r="AJ934">
        <v>1</v>
      </c>
      <c r="AK934">
        <v>0</v>
      </c>
    </row>
    <row r="935" spans="1:37" x14ac:dyDescent="0.25">
      <c r="A935" t="str">
        <f>"931"</f>
        <v>931</v>
      </c>
      <c r="B935" t="str">
        <f t="shared" si="50"/>
        <v>201</v>
      </c>
      <c r="C935" t="str">
        <f t="shared" si="52"/>
        <v>38</v>
      </c>
      <c r="D935" t="str">
        <f>"5"</f>
        <v>5</v>
      </c>
      <c r="E935" t="str">
        <f>"201-38-5"</f>
        <v>201-38-5</v>
      </c>
      <c r="F935" t="s">
        <v>41</v>
      </c>
      <c r="G935" t="s">
        <v>44</v>
      </c>
      <c r="H935" t="s">
        <v>45</v>
      </c>
      <c r="I935">
        <v>0</v>
      </c>
      <c r="J935">
        <v>0</v>
      </c>
      <c r="K935">
        <v>1</v>
      </c>
      <c r="L935">
        <v>0</v>
      </c>
      <c r="M935">
        <v>1</v>
      </c>
      <c r="N935">
        <v>1</v>
      </c>
      <c r="O935">
        <v>0</v>
      </c>
      <c r="P935">
        <v>1</v>
      </c>
      <c r="Q935">
        <v>0</v>
      </c>
      <c r="AF935">
        <v>0</v>
      </c>
      <c r="AG935">
        <v>1</v>
      </c>
      <c r="AH935">
        <v>0</v>
      </c>
      <c r="AI935">
        <v>1</v>
      </c>
      <c r="AJ935">
        <v>1</v>
      </c>
      <c r="AK935">
        <v>0</v>
      </c>
    </row>
    <row r="936" spans="1:37" x14ac:dyDescent="0.25">
      <c r="A936" t="str">
        <f>"932"</f>
        <v>932</v>
      </c>
      <c r="B936" t="str">
        <f t="shared" si="50"/>
        <v>201</v>
      </c>
      <c r="C936" t="str">
        <f t="shared" si="52"/>
        <v>38</v>
      </c>
      <c r="D936" t="str">
        <f>"1"</f>
        <v>1</v>
      </c>
      <c r="E936" t="str">
        <f>"201-38-1"</f>
        <v>201-38-1</v>
      </c>
      <c r="F936" t="s">
        <v>41</v>
      </c>
      <c r="G936" t="s">
        <v>44</v>
      </c>
      <c r="H936" t="s">
        <v>45</v>
      </c>
      <c r="I936">
        <v>0</v>
      </c>
      <c r="J936">
        <v>0</v>
      </c>
      <c r="K936">
        <v>1</v>
      </c>
      <c r="L936">
        <v>0</v>
      </c>
      <c r="M936">
        <v>1</v>
      </c>
      <c r="N936">
        <v>1</v>
      </c>
      <c r="O936">
        <v>1</v>
      </c>
      <c r="P936">
        <v>0</v>
      </c>
      <c r="Q936">
        <v>1</v>
      </c>
      <c r="AF936">
        <v>1</v>
      </c>
      <c r="AG936">
        <v>0</v>
      </c>
      <c r="AH936">
        <v>1</v>
      </c>
      <c r="AI936">
        <v>0</v>
      </c>
      <c r="AJ936">
        <v>1</v>
      </c>
      <c r="AK936">
        <v>0</v>
      </c>
    </row>
    <row r="937" spans="1:37" x14ac:dyDescent="0.25">
      <c r="A937" t="str">
        <f>"933"</f>
        <v>933</v>
      </c>
      <c r="B937" t="str">
        <f t="shared" si="50"/>
        <v>201</v>
      </c>
      <c r="C937" t="str">
        <f t="shared" si="52"/>
        <v>38</v>
      </c>
      <c r="D937" t="str">
        <f>"22"</f>
        <v>22</v>
      </c>
      <c r="E937" t="str">
        <f>"201-38-22"</f>
        <v>201-38-22</v>
      </c>
      <c r="F937" t="s">
        <v>41</v>
      </c>
      <c r="G937" t="s">
        <v>44</v>
      </c>
      <c r="H937" t="s">
        <v>45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AF937">
        <v>1</v>
      </c>
      <c r="AG937">
        <v>0</v>
      </c>
      <c r="AH937">
        <v>1</v>
      </c>
      <c r="AI937">
        <v>0</v>
      </c>
      <c r="AJ937">
        <v>0</v>
      </c>
      <c r="AK937">
        <v>1</v>
      </c>
    </row>
    <row r="938" spans="1:37" x14ac:dyDescent="0.25">
      <c r="A938" t="str">
        <f>"934"</f>
        <v>934</v>
      </c>
      <c r="B938" t="str">
        <f t="shared" si="50"/>
        <v>201</v>
      </c>
      <c r="C938" t="str">
        <f t="shared" si="52"/>
        <v>38</v>
      </c>
      <c r="D938" t="str">
        <f>"21"</f>
        <v>21</v>
      </c>
      <c r="E938" t="str">
        <f>"201-38-21"</f>
        <v>201-38-21</v>
      </c>
      <c r="F938" t="s">
        <v>41</v>
      </c>
      <c r="G938" t="s">
        <v>44</v>
      </c>
      <c r="H938" t="s">
        <v>45</v>
      </c>
      <c r="I938">
        <v>0</v>
      </c>
      <c r="J938">
        <v>0</v>
      </c>
      <c r="K938">
        <v>1</v>
      </c>
      <c r="L938">
        <v>0</v>
      </c>
      <c r="M938">
        <v>0</v>
      </c>
      <c r="N938">
        <v>0</v>
      </c>
      <c r="O938">
        <v>1</v>
      </c>
      <c r="P938">
        <v>0</v>
      </c>
      <c r="Q938">
        <v>1</v>
      </c>
      <c r="AF938">
        <v>1</v>
      </c>
      <c r="AG938">
        <v>0</v>
      </c>
      <c r="AH938">
        <v>1</v>
      </c>
      <c r="AI938">
        <v>0</v>
      </c>
      <c r="AJ938">
        <v>1</v>
      </c>
      <c r="AK938">
        <v>0</v>
      </c>
    </row>
    <row r="939" spans="1:37" x14ac:dyDescent="0.25">
      <c r="A939" t="str">
        <f>"935"</f>
        <v>935</v>
      </c>
      <c r="B939" t="str">
        <f t="shared" si="50"/>
        <v>201</v>
      </c>
      <c r="C939" t="str">
        <f t="shared" si="52"/>
        <v>38</v>
      </c>
      <c r="D939" t="str">
        <f>"13"</f>
        <v>13</v>
      </c>
      <c r="E939" t="str">
        <f>"201-38-13"</f>
        <v>201-38-13</v>
      </c>
      <c r="F939" t="s">
        <v>41</v>
      </c>
      <c r="G939" t="s">
        <v>42</v>
      </c>
      <c r="H939" t="s">
        <v>43</v>
      </c>
      <c r="R939">
        <v>1</v>
      </c>
      <c r="S939">
        <v>0</v>
      </c>
      <c r="T939">
        <v>0</v>
      </c>
      <c r="U939">
        <v>0</v>
      </c>
      <c r="V939">
        <v>0</v>
      </c>
      <c r="W939">
        <v>1</v>
      </c>
      <c r="X939">
        <v>0</v>
      </c>
      <c r="Y939">
        <v>1</v>
      </c>
      <c r="Z939">
        <v>1</v>
      </c>
      <c r="AA939">
        <v>0</v>
      </c>
      <c r="AB939">
        <v>0</v>
      </c>
      <c r="AC939">
        <v>1</v>
      </c>
      <c r="AD939">
        <v>1</v>
      </c>
      <c r="AE939">
        <v>0</v>
      </c>
      <c r="AF939">
        <v>0</v>
      </c>
      <c r="AG939">
        <v>1</v>
      </c>
      <c r="AH939">
        <v>1</v>
      </c>
      <c r="AI939">
        <v>0</v>
      </c>
    </row>
    <row r="940" spans="1:37" x14ac:dyDescent="0.25">
      <c r="A940" t="str">
        <f>"936"</f>
        <v>936</v>
      </c>
      <c r="B940" t="str">
        <f t="shared" si="50"/>
        <v>201</v>
      </c>
      <c r="C940" t="str">
        <f t="shared" si="52"/>
        <v>38</v>
      </c>
      <c r="D940" t="str">
        <f>"12"</f>
        <v>12</v>
      </c>
      <c r="E940" t="str">
        <f>"201-38-12"</f>
        <v>201-38-12</v>
      </c>
      <c r="F940" t="s">
        <v>41</v>
      </c>
      <c r="G940" t="s">
        <v>44</v>
      </c>
      <c r="H940" t="s">
        <v>45</v>
      </c>
      <c r="I940">
        <v>1</v>
      </c>
      <c r="J940">
        <v>0</v>
      </c>
      <c r="K940">
        <v>1</v>
      </c>
      <c r="L940">
        <v>1</v>
      </c>
      <c r="M940">
        <v>0</v>
      </c>
      <c r="N940">
        <v>1</v>
      </c>
      <c r="O940">
        <v>0</v>
      </c>
      <c r="P940">
        <v>0</v>
      </c>
      <c r="Q940">
        <v>1</v>
      </c>
      <c r="AF940">
        <v>0</v>
      </c>
      <c r="AG940">
        <v>1</v>
      </c>
      <c r="AH940">
        <v>0</v>
      </c>
      <c r="AI940">
        <v>1</v>
      </c>
      <c r="AJ940">
        <v>0</v>
      </c>
      <c r="AK940">
        <v>0</v>
      </c>
    </row>
    <row r="941" spans="1:37" x14ac:dyDescent="0.25">
      <c r="A941" t="str">
        <f>"937"</f>
        <v>937</v>
      </c>
      <c r="B941" t="str">
        <f t="shared" si="50"/>
        <v>201</v>
      </c>
      <c r="C941" t="str">
        <f t="shared" si="52"/>
        <v>38</v>
      </c>
      <c r="D941" t="str">
        <f>"10"</f>
        <v>10</v>
      </c>
      <c r="E941" t="str">
        <f>"201-38-10"</f>
        <v>201-38-10</v>
      </c>
      <c r="F941" t="s">
        <v>41</v>
      </c>
      <c r="G941" t="s">
        <v>44</v>
      </c>
      <c r="H941" t="s">
        <v>45</v>
      </c>
      <c r="I941">
        <v>1</v>
      </c>
      <c r="J941">
        <v>0</v>
      </c>
      <c r="K941">
        <v>1</v>
      </c>
      <c r="L941">
        <v>0</v>
      </c>
      <c r="M941">
        <v>1</v>
      </c>
      <c r="N941">
        <v>1</v>
      </c>
      <c r="O941">
        <v>1</v>
      </c>
      <c r="P941">
        <v>0</v>
      </c>
      <c r="Q941">
        <v>0</v>
      </c>
      <c r="AF941">
        <v>0</v>
      </c>
      <c r="AG941">
        <v>1</v>
      </c>
      <c r="AH941">
        <v>1</v>
      </c>
      <c r="AI941">
        <v>0</v>
      </c>
      <c r="AJ941">
        <v>1</v>
      </c>
      <c r="AK941">
        <v>0</v>
      </c>
    </row>
    <row r="942" spans="1:37" x14ac:dyDescent="0.25">
      <c r="A942" t="str">
        <f>"938"</f>
        <v>938</v>
      </c>
      <c r="B942" t="str">
        <f t="shared" si="50"/>
        <v>201</v>
      </c>
      <c r="C942" t="str">
        <f t="shared" si="52"/>
        <v>38</v>
      </c>
      <c r="D942" t="str">
        <f>"2"</f>
        <v>2</v>
      </c>
      <c r="E942" t="str">
        <f>"201-38-2"</f>
        <v>201-38-2</v>
      </c>
      <c r="F942" t="s">
        <v>41</v>
      </c>
      <c r="G942" t="s">
        <v>42</v>
      </c>
      <c r="H942" t="s">
        <v>43</v>
      </c>
      <c r="R942">
        <v>1</v>
      </c>
      <c r="S942">
        <v>0</v>
      </c>
      <c r="T942">
        <v>1</v>
      </c>
      <c r="U942">
        <v>0</v>
      </c>
      <c r="V942">
        <v>0</v>
      </c>
      <c r="W942">
        <v>1</v>
      </c>
      <c r="X942">
        <v>0</v>
      </c>
      <c r="Y942">
        <v>0</v>
      </c>
      <c r="Z942">
        <v>1</v>
      </c>
      <c r="AA942">
        <v>0</v>
      </c>
      <c r="AB942">
        <v>0</v>
      </c>
      <c r="AC942">
        <v>1</v>
      </c>
      <c r="AD942">
        <v>1</v>
      </c>
      <c r="AE942">
        <v>0</v>
      </c>
      <c r="AF942">
        <v>1</v>
      </c>
      <c r="AG942">
        <v>0</v>
      </c>
      <c r="AH942">
        <v>1</v>
      </c>
      <c r="AI942">
        <v>0</v>
      </c>
    </row>
    <row r="943" spans="1:37" x14ac:dyDescent="0.25">
      <c r="A943" t="str">
        <f>"939"</f>
        <v>939</v>
      </c>
      <c r="B943" t="str">
        <f t="shared" si="50"/>
        <v>201</v>
      </c>
      <c r="C943" t="str">
        <f t="shared" si="52"/>
        <v>38</v>
      </c>
      <c r="D943" t="str">
        <f>"25"</f>
        <v>25</v>
      </c>
      <c r="E943" t="str">
        <f>"201-38-25"</f>
        <v>201-38-25</v>
      </c>
      <c r="F943" t="s">
        <v>41</v>
      </c>
      <c r="G943" t="s">
        <v>42</v>
      </c>
      <c r="H943" t="s">
        <v>43</v>
      </c>
      <c r="R943">
        <v>0</v>
      </c>
      <c r="S943">
        <v>1</v>
      </c>
      <c r="T943">
        <v>0</v>
      </c>
      <c r="U943">
        <v>0</v>
      </c>
      <c r="V943">
        <v>1</v>
      </c>
      <c r="W943">
        <v>0</v>
      </c>
      <c r="X943">
        <v>1</v>
      </c>
      <c r="Y943">
        <v>0</v>
      </c>
      <c r="Z943">
        <v>1</v>
      </c>
      <c r="AA943">
        <v>0</v>
      </c>
      <c r="AB943">
        <v>0</v>
      </c>
      <c r="AC943">
        <v>1</v>
      </c>
      <c r="AD943">
        <v>0</v>
      </c>
      <c r="AE943">
        <v>1</v>
      </c>
      <c r="AF943">
        <v>0</v>
      </c>
      <c r="AG943">
        <v>1</v>
      </c>
      <c r="AH943">
        <v>0</v>
      </c>
      <c r="AI943">
        <v>1</v>
      </c>
    </row>
    <row r="944" spans="1:37" x14ac:dyDescent="0.25">
      <c r="A944" t="str">
        <f>"940"</f>
        <v>940</v>
      </c>
      <c r="B944" t="str">
        <f t="shared" si="50"/>
        <v>201</v>
      </c>
      <c r="C944" t="str">
        <f t="shared" si="52"/>
        <v>38</v>
      </c>
      <c r="D944" t="str">
        <f>"18"</f>
        <v>18</v>
      </c>
      <c r="E944" t="str">
        <f>"201-38-18"</f>
        <v>201-38-18</v>
      </c>
      <c r="F944" t="s">
        <v>41</v>
      </c>
      <c r="G944" t="s">
        <v>42</v>
      </c>
      <c r="H944" t="s">
        <v>43</v>
      </c>
      <c r="R944">
        <v>1</v>
      </c>
      <c r="S944">
        <v>0</v>
      </c>
      <c r="T944">
        <v>1</v>
      </c>
      <c r="U944">
        <v>0</v>
      </c>
      <c r="V944">
        <v>0</v>
      </c>
      <c r="W944">
        <v>0</v>
      </c>
      <c r="X944">
        <v>0</v>
      </c>
      <c r="Y944">
        <v>1</v>
      </c>
      <c r="Z944">
        <v>1</v>
      </c>
      <c r="AA944">
        <v>0</v>
      </c>
      <c r="AB944">
        <v>1</v>
      </c>
      <c r="AC944">
        <v>0</v>
      </c>
      <c r="AD944">
        <v>1</v>
      </c>
      <c r="AE944">
        <v>0</v>
      </c>
      <c r="AF944">
        <v>1</v>
      </c>
      <c r="AG944">
        <v>0</v>
      </c>
      <c r="AH944">
        <v>1</v>
      </c>
      <c r="AI944">
        <v>0</v>
      </c>
    </row>
    <row r="945" spans="1:37" x14ac:dyDescent="0.25">
      <c r="A945" t="str">
        <f>"941"</f>
        <v>941</v>
      </c>
      <c r="B945" t="str">
        <f t="shared" si="50"/>
        <v>201</v>
      </c>
      <c r="C945" t="str">
        <f t="shared" si="52"/>
        <v>38</v>
      </c>
      <c r="D945" t="str">
        <f>"17"</f>
        <v>17</v>
      </c>
      <c r="E945" t="str">
        <f>"201-38-17"</f>
        <v>201-38-17</v>
      </c>
      <c r="F945" t="s">
        <v>41</v>
      </c>
      <c r="G945" t="s">
        <v>44</v>
      </c>
      <c r="H945" t="s">
        <v>45</v>
      </c>
      <c r="I945">
        <v>0</v>
      </c>
      <c r="J945">
        <v>1</v>
      </c>
      <c r="K945">
        <v>0</v>
      </c>
      <c r="L945">
        <v>0</v>
      </c>
      <c r="M945">
        <v>1</v>
      </c>
      <c r="N945">
        <v>1</v>
      </c>
      <c r="O945">
        <v>1</v>
      </c>
      <c r="P945">
        <v>0</v>
      </c>
      <c r="Q945">
        <v>1</v>
      </c>
      <c r="AF945">
        <v>0</v>
      </c>
      <c r="AG945">
        <v>1</v>
      </c>
      <c r="AH945">
        <v>0</v>
      </c>
      <c r="AI945">
        <v>1</v>
      </c>
      <c r="AJ945">
        <v>0</v>
      </c>
      <c r="AK945">
        <v>1</v>
      </c>
    </row>
    <row r="946" spans="1:37" x14ac:dyDescent="0.25">
      <c r="A946" t="str">
        <f>"942"</f>
        <v>942</v>
      </c>
      <c r="B946" t="str">
        <f t="shared" si="50"/>
        <v>201</v>
      </c>
      <c r="C946" t="str">
        <f t="shared" si="52"/>
        <v>38</v>
      </c>
      <c r="D946" t="str">
        <f>"11"</f>
        <v>11</v>
      </c>
      <c r="E946" t="str">
        <f>"201-38-11"</f>
        <v>201-38-11</v>
      </c>
      <c r="F946" t="s">
        <v>41</v>
      </c>
      <c r="G946" t="s">
        <v>44</v>
      </c>
      <c r="H946" t="s">
        <v>45</v>
      </c>
      <c r="I946">
        <v>1</v>
      </c>
      <c r="J946">
        <v>0</v>
      </c>
      <c r="K946">
        <v>1</v>
      </c>
      <c r="L946">
        <v>0</v>
      </c>
      <c r="M946">
        <v>1</v>
      </c>
      <c r="N946">
        <v>1</v>
      </c>
      <c r="O946">
        <v>0</v>
      </c>
      <c r="P946">
        <v>1</v>
      </c>
      <c r="Q946">
        <v>0</v>
      </c>
      <c r="AF946">
        <v>0</v>
      </c>
      <c r="AG946">
        <v>1</v>
      </c>
      <c r="AH946">
        <v>1</v>
      </c>
      <c r="AI946">
        <v>0</v>
      </c>
      <c r="AJ946">
        <v>1</v>
      </c>
      <c r="AK946">
        <v>0</v>
      </c>
    </row>
    <row r="947" spans="1:37" x14ac:dyDescent="0.25">
      <c r="A947" t="str">
        <f>"943"</f>
        <v>943</v>
      </c>
      <c r="B947" t="str">
        <f t="shared" si="50"/>
        <v>201</v>
      </c>
      <c r="C947" t="str">
        <f t="shared" si="52"/>
        <v>38</v>
      </c>
      <c r="D947" t="str">
        <f>"7"</f>
        <v>7</v>
      </c>
      <c r="E947" t="str">
        <f>"201-38-7"</f>
        <v>201-38-7</v>
      </c>
      <c r="F947" t="s">
        <v>41</v>
      </c>
      <c r="G947" t="s">
        <v>42</v>
      </c>
      <c r="H947" t="s">
        <v>43</v>
      </c>
      <c r="R947">
        <v>0</v>
      </c>
      <c r="S947">
        <v>1</v>
      </c>
      <c r="T947">
        <v>0</v>
      </c>
      <c r="U947">
        <v>1</v>
      </c>
      <c r="V947">
        <v>1</v>
      </c>
      <c r="W947">
        <v>0</v>
      </c>
      <c r="X947">
        <v>0</v>
      </c>
      <c r="Y947">
        <v>0</v>
      </c>
      <c r="Z947">
        <v>1</v>
      </c>
      <c r="AA947">
        <v>0</v>
      </c>
      <c r="AB947">
        <v>1</v>
      </c>
      <c r="AC947">
        <v>1</v>
      </c>
      <c r="AD947">
        <v>0</v>
      </c>
      <c r="AE947">
        <v>0</v>
      </c>
      <c r="AF947">
        <v>0</v>
      </c>
      <c r="AG947">
        <v>0</v>
      </c>
      <c r="AH947">
        <v>0</v>
      </c>
      <c r="AI947">
        <v>0</v>
      </c>
    </row>
    <row r="948" spans="1:37" x14ac:dyDescent="0.25">
      <c r="A948" t="str">
        <f>"944"</f>
        <v>944</v>
      </c>
      <c r="B948" t="str">
        <f t="shared" si="50"/>
        <v>201</v>
      </c>
      <c r="C948" t="str">
        <f t="shared" si="52"/>
        <v>38</v>
      </c>
      <c r="D948" t="str">
        <f>"3"</f>
        <v>3</v>
      </c>
      <c r="E948" t="str">
        <f>"201-38-3"</f>
        <v>201-38-3</v>
      </c>
      <c r="F948" t="s">
        <v>41</v>
      </c>
      <c r="G948" t="s">
        <v>42</v>
      </c>
      <c r="H948" t="s">
        <v>43</v>
      </c>
      <c r="R948">
        <v>1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1</v>
      </c>
      <c r="AA948">
        <v>1</v>
      </c>
      <c r="AB948">
        <v>1</v>
      </c>
      <c r="AC948">
        <v>1</v>
      </c>
      <c r="AD948">
        <v>0</v>
      </c>
      <c r="AE948">
        <v>0</v>
      </c>
      <c r="AF948">
        <v>1</v>
      </c>
      <c r="AG948">
        <v>0</v>
      </c>
      <c r="AH948">
        <v>1</v>
      </c>
      <c r="AI948">
        <v>0</v>
      </c>
    </row>
    <row r="949" spans="1:37" x14ac:dyDescent="0.25">
      <c r="A949" t="str">
        <f>"945"</f>
        <v>945</v>
      </c>
      <c r="B949" t="str">
        <f t="shared" si="50"/>
        <v>201</v>
      </c>
      <c r="C949" t="str">
        <f t="shared" si="52"/>
        <v>38</v>
      </c>
      <c r="D949" t="str">
        <f>"20"</f>
        <v>20</v>
      </c>
      <c r="E949" t="str">
        <f>"201-38-20"</f>
        <v>201-38-20</v>
      </c>
      <c r="F949" t="s">
        <v>41</v>
      </c>
      <c r="G949" t="s">
        <v>42</v>
      </c>
      <c r="H949" t="s">
        <v>43</v>
      </c>
      <c r="R949">
        <v>1</v>
      </c>
      <c r="S949">
        <v>0</v>
      </c>
      <c r="T949">
        <v>0</v>
      </c>
      <c r="U949">
        <v>0</v>
      </c>
      <c r="V949">
        <v>0</v>
      </c>
      <c r="W949">
        <v>1</v>
      </c>
      <c r="X949">
        <v>0</v>
      </c>
      <c r="Y949">
        <v>0</v>
      </c>
      <c r="Z949">
        <v>1</v>
      </c>
      <c r="AA949">
        <v>1</v>
      </c>
      <c r="AB949">
        <v>1</v>
      </c>
      <c r="AC949">
        <v>1</v>
      </c>
      <c r="AD949">
        <v>0</v>
      </c>
      <c r="AE949">
        <v>0</v>
      </c>
      <c r="AF949">
        <v>0</v>
      </c>
      <c r="AG949">
        <v>1</v>
      </c>
      <c r="AH949">
        <v>0</v>
      </c>
      <c r="AI949">
        <v>1</v>
      </c>
    </row>
    <row r="950" spans="1:37" x14ac:dyDescent="0.25">
      <c r="A950" t="str">
        <f>"946"</f>
        <v>946</v>
      </c>
      <c r="B950" t="str">
        <f t="shared" si="50"/>
        <v>201</v>
      </c>
      <c r="C950" t="str">
        <f t="shared" si="52"/>
        <v>38</v>
      </c>
      <c r="D950" t="str">
        <f>"19"</f>
        <v>19</v>
      </c>
      <c r="E950" t="str">
        <f>"201-38-19"</f>
        <v>201-38-19</v>
      </c>
      <c r="F950" t="s">
        <v>41</v>
      </c>
      <c r="G950" t="s">
        <v>42</v>
      </c>
      <c r="H950" t="s">
        <v>43</v>
      </c>
      <c r="R950">
        <v>0</v>
      </c>
      <c r="S950">
        <v>0</v>
      </c>
      <c r="T950">
        <v>1</v>
      </c>
      <c r="U950">
        <v>0</v>
      </c>
      <c r="V950">
        <v>0</v>
      </c>
      <c r="W950">
        <v>1</v>
      </c>
      <c r="X950">
        <v>0</v>
      </c>
      <c r="Y950">
        <v>1</v>
      </c>
      <c r="Z950">
        <v>1</v>
      </c>
      <c r="AA950">
        <v>0</v>
      </c>
      <c r="AB950">
        <v>1</v>
      </c>
      <c r="AC950">
        <v>0</v>
      </c>
      <c r="AD950">
        <v>1</v>
      </c>
      <c r="AE950">
        <v>0</v>
      </c>
      <c r="AF950">
        <v>1</v>
      </c>
      <c r="AG950">
        <v>0</v>
      </c>
      <c r="AH950">
        <v>1</v>
      </c>
      <c r="AI950">
        <v>0</v>
      </c>
    </row>
    <row r="951" spans="1:37" x14ac:dyDescent="0.25">
      <c r="A951" t="str">
        <f>"947"</f>
        <v>947</v>
      </c>
      <c r="B951" t="str">
        <f t="shared" si="50"/>
        <v>201</v>
      </c>
      <c r="C951" t="str">
        <f t="shared" si="52"/>
        <v>38</v>
      </c>
      <c r="D951" t="str">
        <f>"14"</f>
        <v>14</v>
      </c>
      <c r="E951" t="str">
        <f>"201-38-14"</f>
        <v>201-38-14</v>
      </c>
      <c r="F951" t="s">
        <v>41</v>
      </c>
      <c r="G951" t="s">
        <v>44</v>
      </c>
      <c r="H951" t="s">
        <v>45</v>
      </c>
      <c r="I951">
        <v>1</v>
      </c>
      <c r="J951">
        <v>1</v>
      </c>
      <c r="K951">
        <v>1</v>
      </c>
      <c r="L951">
        <v>0</v>
      </c>
      <c r="M951">
        <v>1</v>
      </c>
      <c r="N951">
        <v>0</v>
      </c>
      <c r="O951">
        <v>1</v>
      </c>
      <c r="P951">
        <v>0</v>
      </c>
      <c r="Q951">
        <v>0</v>
      </c>
      <c r="AF951">
        <v>0</v>
      </c>
      <c r="AG951">
        <v>1</v>
      </c>
      <c r="AH951">
        <v>1</v>
      </c>
      <c r="AI951">
        <v>0</v>
      </c>
      <c r="AJ951">
        <v>1</v>
      </c>
      <c r="AK951">
        <v>0</v>
      </c>
    </row>
    <row r="952" spans="1:37" x14ac:dyDescent="0.25">
      <c r="A952" t="str">
        <f>"948"</f>
        <v>948</v>
      </c>
      <c r="B952" t="str">
        <f t="shared" si="50"/>
        <v>201</v>
      </c>
      <c r="C952" t="str">
        <f t="shared" si="52"/>
        <v>38</v>
      </c>
      <c r="D952" t="str">
        <f>"8"</f>
        <v>8</v>
      </c>
      <c r="E952" t="str">
        <f>"201-38-8"</f>
        <v>201-38-8</v>
      </c>
      <c r="F952" t="s">
        <v>41</v>
      </c>
      <c r="G952" t="s">
        <v>42</v>
      </c>
      <c r="H952" t="s">
        <v>43</v>
      </c>
      <c r="R952">
        <v>0</v>
      </c>
      <c r="S952">
        <v>1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1</v>
      </c>
      <c r="Z952">
        <v>1</v>
      </c>
      <c r="AA952">
        <v>1</v>
      </c>
      <c r="AB952">
        <v>1</v>
      </c>
      <c r="AC952">
        <v>1</v>
      </c>
      <c r="AD952">
        <v>0</v>
      </c>
      <c r="AE952">
        <v>0</v>
      </c>
      <c r="AF952">
        <v>0</v>
      </c>
      <c r="AG952">
        <v>1</v>
      </c>
      <c r="AH952">
        <v>0</v>
      </c>
      <c r="AI952">
        <v>1</v>
      </c>
    </row>
    <row r="953" spans="1:37" x14ac:dyDescent="0.25">
      <c r="A953" t="str">
        <f>"949"</f>
        <v>949</v>
      </c>
      <c r="B953" t="str">
        <f t="shared" si="50"/>
        <v>201</v>
      </c>
      <c r="C953" t="str">
        <f t="shared" si="52"/>
        <v>38</v>
      </c>
      <c r="D953" t="str">
        <f>"4"</f>
        <v>4</v>
      </c>
      <c r="E953" t="str">
        <f>"201-38-4"</f>
        <v>201-38-4</v>
      </c>
      <c r="F953" t="s">
        <v>41</v>
      </c>
      <c r="G953" t="s">
        <v>42</v>
      </c>
      <c r="H953" t="s">
        <v>43</v>
      </c>
      <c r="R953">
        <v>0</v>
      </c>
      <c r="S953">
        <v>1</v>
      </c>
      <c r="T953">
        <v>0</v>
      </c>
      <c r="U953">
        <v>0</v>
      </c>
      <c r="V953">
        <v>1</v>
      </c>
      <c r="W953">
        <v>0</v>
      </c>
      <c r="X953">
        <v>1</v>
      </c>
      <c r="Y953">
        <v>0</v>
      </c>
      <c r="Z953">
        <v>1</v>
      </c>
      <c r="AA953">
        <v>0</v>
      </c>
      <c r="AB953">
        <v>0</v>
      </c>
      <c r="AC953">
        <v>1</v>
      </c>
      <c r="AD953">
        <v>0</v>
      </c>
      <c r="AE953">
        <v>1</v>
      </c>
      <c r="AF953">
        <v>0</v>
      </c>
      <c r="AG953">
        <v>1</v>
      </c>
      <c r="AH953">
        <v>1</v>
      </c>
      <c r="AI953">
        <v>0</v>
      </c>
    </row>
    <row r="954" spans="1:37" x14ac:dyDescent="0.25">
      <c r="A954" t="str">
        <f>"950"</f>
        <v>950</v>
      </c>
      <c r="B954" t="str">
        <f t="shared" si="50"/>
        <v>201</v>
      </c>
      <c r="C954" t="str">
        <f t="shared" si="52"/>
        <v>38</v>
      </c>
      <c r="D954" t="str">
        <f>"6"</f>
        <v>6</v>
      </c>
      <c r="E954" t="str">
        <f>"201-38-6"</f>
        <v>201-38-6</v>
      </c>
      <c r="F954" t="s">
        <v>41</v>
      </c>
      <c r="G954" t="s">
        <v>42</v>
      </c>
      <c r="H954" t="s">
        <v>43</v>
      </c>
      <c r="R954">
        <v>1</v>
      </c>
      <c r="S954">
        <v>0</v>
      </c>
      <c r="T954">
        <v>0</v>
      </c>
      <c r="U954">
        <v>0</v>
      </c>
      <c r="V954">
        <v>0</v>
      </c>
      <c r="W954">
        <v>1</v>
      </c>
      <c r="X954">
        <v>0</v>
      </c>
      <c r="Y954">
        <v>1</v>
      </c>
      <c r="Z954">
        <v>1</v>
      </c>
      <c r="AA954">
        <v>0</v>
      </c>
      <c r="AB954">
        <v>0</v>
      </c>
      <c r="AC954">
        <v>1</v>
      </c>
      <c r="AD954">
        <v>1</v>
      </c>
      <c r="AE954">
        <v>0</v>
      </c>
      <c r="AF954">
        <v>0</v>
      </c>
      <c r="AG954">
        <v>1</v>
      </c>
      <c r="AH954">
        <v>1</v>
      </c>
      <c r="AI954">
        <v>0</v>
      </c>
    </row>
    <row r="955" spans="1:37" x14ac:dyDescent="0.25">
      <c r="A955" t="str">
        <f>"951"</f>
        <v>951</v>
      </c>
      <c r="B955" t="str">
        <f t="shared" si="50"/>
        <v>201</v>
      </c>
      <c r="C955" t="str">
        <f t="shared" ref="C955:C979" si="53">"39"</f>
        <v>39</v>
      </c>
      <c r="D955" t="str">
        <f>"24"</f>
        <v>24</v>
      </c>
      <c r="E955" t="str">
        <f>"201-39-24"</f>
        <v>201-39-24</v>
      </c>
      <c r="F955" t="s">
        <v>41</v>
      </c>
      <c r="G955" t="s">
        <v>42</v>
      </c>
      <c r="H955" t="s">
        <v>43</v>
      </c>
      <c r="R955">
        <v>1</v>
      </c>
      <c r="S955">
        <v>0</v>
      </c>
      <c r="T955">
        <v>0</v>
      </c>
      <c r="U955">
        <v>0</v>
      </c>
      <c r="V955">
        <v>0</v>
      </c>
      <c r="W955">
        <v>1</v>
      </c>
      <c r="X955">
        <v>0</v>
      </c>
      <c r="Y955">
        <v>1</v>
      </c>
      <c r="Z955">
        <v>1</v>
      </c>
      <c r="AA955">
        <v>0</v>
      </c>
      <c r="AB955">
        <v>0</v>
      </c>
      <c r="AC955">
        <v>1</v>
      </c>
      <c r="AD955">
        <v>1</v>
      </c>
      <c r="AE955">
        <v>0</v>
      </c>
      <c r="AF955">
        <v>0</v>
      </c>
      <c r="AG955">
        <v>1</v>
      </c>
      <c r="AH955">
        <v>0</v>
      </c>
      <c r="AI955">
        <v>1</v>
      </c>
    </row>
    <row r="956" spans="1:37" x14ac:dyDescent="0.25">
      <c r="A956" t="str">
        <f>"952"</f>
        <v>952</v>
      </c>
      <c r="B956" t="str">
        <f t="shared" si="50"/>
        <v>201</v>
      </c>
      <c r="C956" t="str">
        <f t="shared" si="53"/>
        <v>39</v>
      </c>
      <c r="D956" t="str">
        <f>"23"</f>
        <v>23</v>
      </c>
      <c r="E956" t="str">
        <f>"201-39-23"</f>
        <v>201-39-23</v>
      </c>
      <c r="F956" t="s">
        <v>41</v>
      </c>
      <c r="G956" t="s">
        <v>42</v>
      </c>
      <c r="H956" t="s">
        <v>43</v>
      </c>
      <c r="R956">
        <v>0</v>
      </c>
      <c r="S956">
        <v>1</v>
      </c>
      <c r="T956">
        <v>0</v>
      </c>
      <c r="U956">
        <v>1</v>
      </c>
      <c r="V956">
        <v>1</v>
      </c>
      <c r="W956">
        <v>0</v>
      </c>
      <c r="X956">
        <v>1</v>
      </c>
      <c r="Y956">
        <v>0</v>
      </c>
      <c r="Z956">
        <v>0</v>
      </c>
      <c r="AA956">
        <v>0</v>
      </c>
      <c r="AB956">
        <v>1</v>
      </c>
      <c r="AC956">
        <v>0</v>
      </c>
      <c r="AD956">
        <v>0</v>
      </c>
      <c r="AE956">
        <v>1</v>
      </c>
      <c r="AF956">
        <v>0</v>
      </c>
      <c r="AG956">
        <v>1</v>
      </c>
      <c r="AH956">
        <v>0</v>
      </c>
      <c r="AI956">
        <v>1</v>
      </c>
    </row>
    <row r="957" spans="1:37" x14ac:dyDescent="0.25">
      <c r="A957" t="str">
        <f>"953"</f>
        <v>953</v>
      </c>
      <c r="B957" t="str">
        <f t="shared" si="50"/>
        <v>201</v>
      </c>
      <c r="C957" t="str">
        <f t="shared" si="53"/>
        <v>39</v>
      </c>
      <c r="D957" t="str">
        <f>"14"</f>
        <v>14</v>
      </c>
      <c r="E957" t="str">
        <f>"201-39-14"</f>
        <v>201-39-14</v>
      </c>
      <c r="F957" t="s">
        <v>41</v>
      </c>
      <c r="G957" t="s">
        <v>42</v>
      </c>
      <c r="H957" t="s">
        <v>43</v>
      </c>
      <c r="R957">
        <v>0</v>
      </c>
      <c r="S957">
        <v>1</v>
      </c>
      <c r="T957">
        <v>0</v>
      </c>
      <c r="U957">
        <v>0</v>
      </c>
      <c r="V957">
        <v>0</v>
      </c>
      <c r="W957">
        <v>1</v>
      </c>
      <c r="X957">
        <v>0</v>
      </c>
      <c r="Y957">
        <v>1</v>
      </c>
      <c r="Z957">
        <v>0</v>
      </c>
      <c r="AA957">
        <v>1</v>
      </c>
      <c r="AB957">
        <v>1</v>
      </c>
      <c r="AC957">
        <v>0</v>
      </c>
      <c r="AD957">
        <v>1</v>
      </c>
      <c r="AE957">
        <v>0</v>
      </c>
      <c r="AF957">
        <v>0</v>
      </c>
      <c r="AG957">
        <v>1</v>
      </c>
      <c r="AH957">
        <v>1</v>
      </c>
      <c r="AI957">
        <v>0</v>
      </c>
    </row>
    <row r="958" spans="1:37" x14ac:dyDescent="0.25">
      <c r="A958" t="str">
        <f>"954"</f>
        <v>954</v>
      </c>
      <c r="B958" t="str">
        <f t="shared" si="50"/>
        <v>201</v>
      </c>
      <c r="C958" t="str">
        <f t="shared" si="53"/>
        <v>39</v>
      </c>
      <c r="D958" t="str">
        <f>"13"</f>
        <v>13</v>
      </c>
      <c r="E958" t="str">
        <f>"201-39-13"</f>
        <v>201-39-13</v>
      </c>
      <c r="F958" t="s">
        <v>41</v>
      </c>
      <c r="G958" t="s">
        <v>42</v>
      </c>
      <c r="H958" t="s">
        <v>43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1</v>
      </c>
      <c r="AA958">
        <v>0</v>
      </c>
      <c r="AB958">
        <v>0</v>
      </c>
      <c r="AC958">
        <v>1</v>
      </c>
      <c r="AD958">
        <v>0</v>
      </c>
      <c r="AE958">
        <v>0</v>
      </c>
      <c r="AF958">
        <v>0</v>
      </c>
      <c r="AG958">
        <v>1</v>
      </c>
      <c r="AH958">
        <v>1</v>
      </c>
      <c r="AI958">
        <v>0</v>
      </c>
    </row>
    <row r="959" spans="1:37" x14ac:dyDescent="0.25">
      <c r="A959" t="str">
        <f>"955"</f>
        <v>955</v>
      </c>
      <c r="B959" t="str">
        <f t="shared" si="50"/>
        <v>201</v>
      </c>
      <c r="C959" t="str">
        <f t="shared" si="53"/>
        <v>39</v>
      </c>
      <c r="D959" t="str">
        <f>"9"</f>
        <v>9</v>
      </c>
      <c r="E959" t="str">
        <f>"201-39-9"</f>
        <v>201-39-9</v>
      </c>
      <c r="F959" t="s">
        <v>41</v>
      </c>
      <c r="G959" t="s">
        <v>42</v>
      </c>
      <c r="H959" t="s">
        <v>43</v>
      </c>
      <c r="R959">
        <v>0</v>
      </c>
      <c r="S959">
        <v>1</v>
      </c>
      <c r="T959">
        <v>0</v>
      </c>
      <c r="U959">
        <v>0</v>
      </c>
      <c r="V959">
        <v>1</v>
      </c>
      <c r="W959">
        <v>0</v>
      </c>
      <c r="X959">
        <v>1</v>
      </c>
      <c r="Y959">
        <v>0</v>
      </c>
      <c r="Z959">
        <v>0</v>
      </c>
      <c r="AA959">
        <v>1</v>
      </c>
      <c r="AB959">
        <v>1</v>
      </c>
      <c r="AC959">
        <v>0</v>
      </c>
      <c r="AD959">
        <v>0</v>
      </c>
      <c r="AE959">
        <v>1</v>
      </c>
      <c r="AF959">
        <v>0</v>
      </c>
      <c r="AG959">
        <v>1</v>
      </c>
      <c r="AH959">
        <v>0</v>
      </c>
      <c r="AI959">
        <v>1</v>
      </c>
    </row>
    <row r="960" spans="1:37" x14ac:dyDescent="0.25">
      <c r="A960" t="str">
        <f>"956"</f>
        <v>956</v>
      </c>
      <c r="B960" t="str">
        <f t="shared" si="50"/>
        <v>201</v>
      </c>
      <c r="C960" t="str">
        <f t="shared" si="53"/>
        <v>39</v>
      </c>
      <c r="D960" t="str">
        <f>"5"</f>
        <v>5</v>
      </c>
      <c r="E960" t="str">
        <f>"201-39-5"</f>
        <v>201-39-5</v>
      </c>
      <c r="F960" t="s">
        <v>41</v>
      </c>
      <c r="G960" t="s">
        <v>42</v>
      </c>
      <c r="H960" t="s">
        <v>43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1</v>
      </c>
      <c r="X960">
        <v>0</v>
      </c>
      <c r="Y960">
        <v>1</v>
      </c>
      <c r="Z960">
        <v>1</v>
      </c>
      <c r="AA960">
        <v>1</v>
      </c>
      <c r="AB960">
        <v>0</v>
      </c>
      <c r="AC960">
        <v>1</v>
      </c>
      <c r="AD960">
        <v>1</v>
      </c>
      <c r="AE960">
        <v>0</v>
      </c>
      <c r="AF960">
        <v>0</v>
      </c>
      <c r="AG960">
        <v>1</v>
      </c>
      <c r="AH960">
        <v>0</v>
      </c>
      <c r="AI960">
        <v>1</v>
      </c>
    </row>
    <row r="961" spans="1:37" x14ac:dyDescent="0.25">
      <c r="A961" t="str">
        <f>"957"</f>
        <v>957</v>
      </c>
      <c r="B961" t="str">
        <f t="shared" si="50"/>
        <v>201</v>
      </c>
      <c r="C961" t="str">
        <f t="shared" si="53"/>
        <v>39</v>
      </c>
      <c r="D961" t="str">
        <f>"2"</f>
        <v>2</v>
      </c>
      <c r="E961" t="str">
        <f>"201-39-2"</f>
        <v>201-39-2</v>
      </c>
      <c r="F961" t="s">
        <v>41</v>
      </c>
      <c r="G961" t="s">
        <v>42</v>
      </c>
      <c r="H961" t="s">
        <v>43</v>
      </c>
      <c r="R961">
        <v>1</v>
      </c>
      <c r="S961">
        <v>0</v>
      </c>
      <c r="T961">
        <v>0</v>
      </c>
      <c r="U961">
        <v>0</v>
      </c>
      <c r="V961">
        <v>0</v>
      </c>
      <c r="W961">
        <v>1</v>
      </c>
      <c r="X961">
        <v>0</v>
      </c>
      <c r="Y961">
        <v>1</v>
      </c>
      <c r="Z961">
        <v>1</v>
      </c>
      <c r="AA961">
        <v>0</v>
      </c>
      <c r="AB961">
        <v>1</v>
      </c>
      <c r="AC961">
        <v>0</v>
      </c>
      <c r="AD961">
        <v>1</v>
      </c>
      <c r="AE961">
        <v>0</v>
      </c>
      <c r="AF961">
        <v>0</v>
      </c>
      <c r="AG961">
        <v>1</v>
      </c>
      <c r="AH961">
        <v>0</v>
      </c>
      <c r="AI961">
        <v>1</v>
      </c>
    </row>
    <row r="962" spans="1:37" x14ac:dyDescent="0.25">
      <c r="A962" t="str">
        <f>"958"</f>
        <v>958</v>
      </c>
      <c r="B962" t="str">
        <f t="shared" si="50"/>
        <v>201</v>
      </c>
      <c r="C962" t="str">
        <f t="shared" si="53"/>
        <v>39</v>
      </c>
      <c r="D962" t="str">
        <f>"22"</f>
        <v>22</v>
      </c>
      <c r="E962" t="str">
        <f>"201-39-22"</f>
        <v>201-39-22</v>
      </c>
      <c r="F962" t="s">
        <v>41</v>
      </c>
      <c r="G962" t="s">
        <v>42</v>
      </c>
      <c r="H962" t="s">
        <v>43</v>
      </c>
      <c r="R962">
        <v>0</v>
      </c>
      <c r="S962">
        <v>1</v>
      </c>
      <c r="T962">
        <v>0</v>
      </c>
      <c r="U962">
        <v>1</v>
      </c>
      <c r="V962">
        <v>1</v>
      </c>
      <c r="W962">
        <v>0</v>
      </c>
      <c r="X962">
        <v>1</v>
      </c>
      <c r="Y962">
        <v>0</v>
      </c>
      <c r="Z962">
        <v>0</v>
      </c>
      <c r="AA962">
        <v>0</v>
      </c>
      <c r="AB962">
        <v>1</v>
      </c>
      <c r="AC962">
        <v>0</v>
      </c>
      <c r="AD962">
        <v>0</v>
      </c>
      <c r="AE962">
        <v>1</v>
      </c>
      <c r="AF962">
        <v>0</v>
      </c>
      <c r="AG962">
        <v>1</v>
      </c>
      <c r="AH962">
        <v>0</v>
      </c>
      <c r="AI962">
        <v>1</v>
      </c>
    </row>
    <row r="963" spans="1:37" x14ac:dyDescent="0.25">
      <c r="A963" t="str">
        <f>"959"</f>
        <v>959</v>
      </c>
      <c r="B963" t="str">
        <f t="shared" si="50"/>
        <v>201</v>
      </c>
      <c r="C963" t="str">
        <f t="shared" si="53"/>
        <v>39</v>
      </c>
      <c r="D963" t="str">
        <f>"21"</f>
        <v>21</v>
      </c>
      <c r="E963" t="str">
        <f>"201-39-21"</f>
        <v>201-39-21</v>
      </c>
      <c r="F963" t="s">
        <v>41</v>
      </c>
      <c r="G963" t="s">
        <v>42</v>
      </c>
      <c r="H963" t="s">
        <v>43</v>
      </c>
      <c r="R963">
        <v>0</v>
      </c>
      <c r="S963">
        <v>0</v>
      </c>
      <c r="T963">
        <v>1</v>
      </c>
      <c r="U963">
        <v>0</v>
      </c>
      <c r="V963">
        <v>0</v>
      </c>
      <c r="W963">
        <v>1</v>
      </c>
      <c r="X963">
        <v>0</v>
      </c>
      <c r="Y963">
        <v>0</v>
      </c>
      <c r="Z963">
        <v>1</v>
      </c>
      <c r="AA963">
        <v>1</v>
      </c>
      <c r="AB963">
        <v>1</v>
      </c>
      <c r="AC963">
        <v>1</v>
      </c>
      <c r="AD963">
        <v>0</v>
      </c>
      <c r="AE963">
        <v>0</v>
      </c>
      <c r="AF963">
        <v>0</v>
      </c>
      <c r="AG963">
        <v>1</v>
      </c>
      <c r="AH963">
        <v>1</v>
      </c>
      <c r="AI963">
        <v>0</v>
      </c>
    </row>
    <row r="964" spans="1:37" x14ac:dyDescent="0.25">
      <c r="A964" t="str">
        <f>"960"</f>
        <v>960</v>
      </c>
      <c r="B964" t="str">
        <f t="shared" si="50"/>
        <v>201</v>
      </c>
      <c r="C964" t="str">
        <f t="shared" si="53"/>
        <v>39</v>
      </c>
      <c r="D964" t="str">
        <f>"16"</f>
        <v>16</v>
      </c>
      <c r="E964" t="str">
        <f>"201-39-16"</f>
        <v>201-39-16</v>
      </c>
      <c r="F964" t="s">
        <v>41</v>
      </c>
      <c r="G964" t="s">
        <v>42</v>
      </c>
      <c r="H964" t="s">
        <v>43</v>
      </c>
      <c r="R964">
        <v>0</v>
      </c>
      <c r="S964">
        <v>1</v>
      </c>
      <c r="T964">
        <v>0</v>
      </c>
      <c r="U964">
        <v>0</v>
      </c>
      <c r="V964">
        <v>0</v>
      </c>
      <c r="W964">
        <v>1</v>
      </c>
      <c r="X964">
        <v>0</v>
      </c>
      <c r="Y964">
        <v>1</v>
      </c>
      <c r="Z964">
        <v>0</v>
      </c>
      <c r="AA964">
        <v>1</v>
      </c>
      <c r="AB964">
        <v>1</v>
      </c>
      <c r="AC964">
        <v>0</v>
      </c>
      <c r="AD964">
        <v>0</v>
      </c>
      <c r="AE964">
        <v>1</v>
      </c>
      <c r="AF964">
        <v>0</v>
      </c>
      <c r="AG964">
        <v>1</v>
      </c>
      <c r="AH964">
        <v>0</v>
      </c>
      <c r="AI964">
        <v>1</v>
      </c>
    </row>
    <row r="965" spans="1:37" x14ac:dyDescent="0.25">
      <c r="A965" t="str">
        <f>"961"</f>
        <v>961</v>
      </c>
      <c r="B965" t="str">
        <f t="shared" ref="B965:B1028" si="54">"201"</f>
        <v>201</v>
      </c>
      <c r="C965" t="str">
        <f t="shared" si="53"/>
        <v>39</v>
      </c>
      <c r="D965" t="str">
        <f>"15"</f>
        <v>15</v>
      </c>
      <c r="E965" t="str">
        <f>"201-39-15"</f>
        <v>201-39-15</v>
      </c>
      <c r="F965" t="s">
        <v>41</v>
      </c>
      <c r="G965" t="s">
        <v>42</v>
      </c>
      <c r="H965" t="s">
        <v>43</v>
      </c>
      <c r="R965">
        <v>0</v>
      </c>
      <c r="S965">
        <v>1</v>
      </c>
      <c r="T965">
        <v>0</v>
      </c>
      <c r="U965">
        <v>0</v>
      </c>
      <c r="V965">
        <v>0</v>
      </c>
      <c r="W965">
        <v>1</v>
      </c>
      <c r="X965">
        <v>0</v>
      </c>
      <c r="Y965">
        <v>1</v>
      </c>
      <c r="Z965">
        <v>1</v>
      </c>
      <c r="AA965">
        <v>0</v>
      </c>
      <c r="AB965">
        <v>1</v>
      </c>
      <c r="AC965">
        <v>0</v>
      </c>
      <c r="AD965">
        <v>0</v>
      </c>
      <c r="AE965">
        <v>1</v>
      </c>
      <c r="AF965">
        <v>0</v>
      </c>
      <c r="AG965">
        <v>1</v>
      </c>
      <c r="AH965">
        <v>0</v>
      </c>
      <c r="AI965">
        <v>1</v>
      </c>
    </row>
    <row r="966" spans="1:37" x14ac:dyDescent="0.25">
      <c r="A966" t="str">
        <f>"962"</f>
        <v>962</v>
      </c>
      <c r="B966" t="str">
        <f t="shared" si="54"/>
        <v>201</v>
      </c>
      <c r="C966" t="str">
        <f t="shared" si="53"/>
        <v>39</v>
      </c>
      <c r="D966" t="str">
        <f>"10"</f>
        <v>10</v>
      </c>
      <c r="E966" t="str">
        <f>"201-39-10"</f>
        <v>201-39-10</v>
      </c>
      <c r="F966" t="s">
        <v>41</v>
      </c>
      <c r="G966" t="s">
        <v>42</v>
      </c>
      <c r="H966" t="s">
        <v>43</v>
      </c>
      <c r="R966">
        <v>0</v>
      </c>
      <c r="S966">
        <v>1</v>
      </c>
      <c r="T966">
        <v>0</v>
      </c>
      <c r="U966">
        <v>0</v>
      </c>
      <c r="V966">
        <v>1</v>
      </c>
      <c r="W966">
        <v>0</v>
      </c>
      <c r="X966">
        <v>1</v>
      </c>
      <c r="Y966">
        <v>0</v>
      </c>
      <c r="Z966">
        <v>0</v>
      </c>
      <c r="AA966">
        <v>1</v>
      </c>
      <c r="AB966">
        <v>1</v>
      </c>
      <c r="AC966">
        <v>0</v>
      </c>
      <c r="AD966">
        <v>0</v>
      </c>
      <c r="AE966">
        <v>1</v>
      </c>
      <c r="AF966">
        <v>0</v>
      </c>
      <c r="AG966">
        <v>1</v>
      </c>
      <c r="AH966">
        <v>0</v>
      </c>
      <c r="AI966">
        <v>1</v>
      </c>
    </row>
    <row r="967" spans="1:37" x14ac:dyDescent="0.25">
      <c r="A967" t="str">
        <f>"963"</f>
        <v>963</v>
      </c>
      <c r="B967" t="str">
        <f t="shared" si="54"/>
        <v>201</v>
      </c>
      <c r="C967" t="str">
        <f t="shared" si="53"/>
        <v>39</v>
      </c>
      <c r="D967" t="str">
        <f>"6"</f>
        <v>6</v>
      </c>
      <c r="E967" t="str">
        <f>"201-39-6"</f>
        <v>201-39-6</v>
      </c>
      <c r="F967" t="s">
        <v>41</v>
      </c>
      <c r="G967" t="s">
        <v>42</v>
      </c>
      <c r="H967" t="s">
        <v>43</v>
      </c>
      <c r="R967">
        <v>1</v>
      </c>
      <c r="S967">
        <v>0</v>
      </c>
      <c r="T967">
        <v>0</v>
      </c>
      <c r="U967">
        <v>0</v>
      </c>
      <c r="V967">
        <v>0</v>
      </c>
      <c r="W967">
        <v>1</v>
      </c>
      <c r="X967">
        <v>0</v>
      </c>
      <c r="Y967">
        <v>1</v>
      </c>
      <c r="Z967">
        <v>1</v>
      </c>
      <c r="AA967">
        <v>0</v>
      </c>
      <c r="AB967">
        <v>1</v>
      </c>
      <c r="AC967">
        <v>1</v>
      </c>
      <c r="AD967">
        <v>0</v>
      </c>
      <c r="AE967">
        <v>0</v>
      </c>
      <c r="AF967">
        <v>0</v>
      </c>
      <c r="AG967">
        <v>1</v>
      </c>
      <c r="AH967">
        <v>1</v>
      </c>
      <c r="AI967">
        <v>0</v>
      </c>
    </row>
    <row r="968" spans="1:37" x14ac:dyDescent="0.25">
      <c r="A968" t="str">
        <f>"964"</f>
        <v>964</v>
      </c>
      <c r="B968" t="str">
        <f t="shared" si="54"/>
        <v>201</v>
      </c>
      <c r="C968" t="str">
        <f t="shared" si="53"/>
        <v>39</v>
      </c>
      <c r="D968" t="str">
        <f>"3"</f>
        <v>3</v>
      </c>
      <c r="E968" t="str">
        <f>"201-39-3"</f>
        <v>201-39-3</v>
      </c>
      <c r="F968" t="s">
        <v>41</v>
      </c>
      <c r="G968" t="s">
        <v>42</v>
      </c>
      <c r="H968" t="s">
        <v>43</v>
      </c>
      <c r="R968">
        <v>1</v>
      </c>
      <c r="S968">
        <v>0</v>
      </c>
      <c r="T968">
        <v>0</v>
      </c>
      <c r="U968">
        <v>0</v>
      </c>
      <c r="V968">
        <v>0</v>
      </c>
      <c r="W968">
        <v>1</v>
      </c>
      <c r="X968">
        <v>0</v>
      </c>
      <c r="Y968">
        <v>1</v>
      </c>
      <c r="Z968">
        <v>1</v>
      </c>
      <c r="AA968">
        <v>0</v>
      </c>
      <c r="AB968">
        <v>1</v>
      </c>
      <c r="AC968">
        <v>0</v>
      </c>
      <c r="AD968">
        <v>1</v>
      </c>
      <c r="AE968">
        <v>0</v>
      </c>
      <c r="AF968">
        <v>0</v>
      </c>
      <c r="AG968">
        <v>1</v>
      </c>
      <c r="AH968">
        <v>0</v>
      </c>
      <c r="AI968">
        <v>1</v>
      </c>
    </row>
    <row r="969" spans="1:37" x14ac:dyDescent="0.25">
      <c r="A969" t="str">
        <f>"965"</f>
        <v>965</v>
      </c>
      <c r="B969" t="str">
        <f t="shared" si="54"/>
        <v>201</v>
      </c>
      <c r="C969" t="str">
        <f t="shared" si="53"/>
        <v>39</v>
      </c>
      <c r="D969" t="str">
        <f>"18"</f>
        <v>18</v>
      </c>
      <c r="E969" t="str">
        <f>"201-39-18"</f>
        <v>201-39-18</v>
      </c>
      <c r="F969" t="s">
        <v>41</v>
      </c>
      <c r="G969" t="s">
        <v>44</v>
      </c>
      <c r="H969" t="s">
        <v>45</v>
      </c>
      <c r="I969">
        <v>0</v>
      </c>
      <c r="J969">
        <v>1</v>
      </c>
      <c r="K969">
        <v>1</v>
      </c>
      <c r="L969">
        <v>0</v>
      </c>
      <c r="M969">
        <v>1</v>
      </c>
      <c r="N969">
        <v>0</v>
      </c>
      <c r="O969">
        <v>1</v>
      </c>
      <c r="P969">
        <v>1</v>
      </c>
      <c r="Q969">
        <v>0</v>
      </c>
      <c r="AF969">
        <v>0</v>
      </c>
      <c r="AG969">
        <v>1</v>
      </c>
      <c r="AH969">
        <v>1</v>
      </c>
      <c r="AI969">
        <v>0</v>
      </c>
      <c r="AJ969">
        <v>0</v>
      </c>
      <c r="AK969">
        <v>1</v>
      </c>
    </row>
    <row r="970" spans="1:37" x14ac:dyDescent="0.25">
      <c r="A970" t="str">
        <f>"966"</f>
        <v>966</v>
      </c>
      <c r="B970" t="str">
        <f t="shared" si="54"/>
        <v>201</v>
      </c>
      <c r="C970" t="str">
        <f t="shared" si="53"/>
        <v>39</v>
      </c>
      <c r="D970" t="str">
        <f>"17"</f>
        <v>17</v>
      </c>
      <c r="E970" t="str">
        <f>"201-39-17"</f>
        <v>201-39-17</v>
      </c>
      <c r="F970" t="s">
        <v>41</v>
      </c>
      <c r="G970" t="s">
        <v>42</v>
      </c>
      <c r="H970" t="s">
        <v>43</v>
      </c>
      <c r="R970">
        <v>0</v>
      </c>
      <c r="S970">
        <v>0</v>
      </c>
      <c r="T970">
        <v>0</v>
      </c>
      <c r="U970">
        <v>1</v>
      </c>
      <c r="V970">
        <v>0</v>
      </c>
      <c r="W970">
        <v>1</v>
      </c>
      <c r="X970">
        <v>0</v>
      </c>
      <c r="Y970">
        <v>1</v>
      </c>
      <c r="Z970">
        <v>1</v>
      </c>
      <c r="AA970">
        <v>0</v>
      </c>
      <c r="AB970">
        <v>1</v>
      </c>
      <c r="AC970">
        <v>1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</row>
    <row r="971" spans="1:37" x14ac:dyDescent="0.25">
      <c r="A971" t="str">
        <f>"967"</f>
        <v>967</v>
      </c>
      <c r="B971" t="str">
        <f t="shared" si="54"/>
        <v>201</v>
      </c>
      <c r="C971" t="str">
        <f t="shared" si="53"/>
        <v>39</v>
      </c>
      <c r="D971" t="str">
        <f>"11"</f>
        <v>11</v>
      </c>
      <c r="E971" t="str">
        <f>"201-39-11"</f>
        <v>201-39-11</v>
      </c>
      <c r="F971" t="s">
        <v>41</v>
      </c>
      <c r="G971" t="s">
        <v>42</v>
      </c>
      <c r="H971" t="s">
        <v>43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1</v>
      </c>
      <c r="X971">
        <v>0</v>
      </c>
      <c r="Y971">
        <v>1</v>
      </c>
      <c r="Z971">
        <v>1</v>
      </c>
      <c r="AA971">
        <v>1</v>
      </c>
      <c r="AB971">
        <v>0</v>
      </c>
      <c r="AC971">
        <v>1</v>
      </c>
      <c r="AD971">
        <v>1</v>
      </c>
      <c r="AE971">
        <v>0</v>
      </c>
      <c r="AF971">
        <v>0</v>
      </c>
      <c r="AG971">
        <v>1</v>
      </c>
      <c r="AH971">
        <v>1</v>
      </c>
      <c r="AI971">
        <v>0</v>
      </c>
    </row>
    <row r="972" spans="1:37" x14ac:dyDescent="0.25">
      <c r="A972" t="str">
        <f>"968"</f>
        <v>968</v>
      </c>
      <c r="B972" t="str">
        <f t="shared" si="54"/>
        <v>201</v>
      </c>
      <c r="C972" t="str">
        <f t="shared" si="53"/>
        <v>39</v>
      </c>
      <c r="D972" t="str">
        <f>"7"</f>
        <v>7</v>
      </c>
      <c r="E972" t="str">
        <f>"201-39-7"</f>
        <v>201-39-7</v>
      </c>
      <c r="F972" t="s">
        <v>41</v>
      </c>
      <c r="G972" t="s">
        <v>42</v>
      </c>
      <c r="H972" t="s">
        <v>43</v>
      </c>
      <c r="R972">
        <v>1</v>
      </c>
      <c r="S972">
        <v>0</v>
      </c>
      <c r="T972">
        <v>0</v>
      </c>
      <c r="U972">
        <v>0</v>
      </c>
      <c r="V972">
        <v>0</v>
      </c>
      <c r="W972">
        <v>1</v>
      </c>
      <c r="X972">
        <v>0</v>
      </c>
      <c r="Y972">
        <v>1</v>
      </c>
      <c r="Z972">
        <v>1</v>
      </c>
      <c r="AA972">
        <v>0</v>
      </c>
      <c r="AB972">
        <v>1</v>
      </c>
      <c r="AC972">
        <v>1</v>
      </c>
      <c r="AD972">
        <v>0</v>
      </c>
      <c r="AE972">
        <v>0</v>
      </c>
      <c r="AF972">
        <v>0</v>
      </c>
      <c r="AG972">
        <v>1</v>
      </c>
      <c r="AH972">
        <v>1</v>
      </c>
      <c r="AI972">
        <v>0</v>
      </c>
    </row>
    <row r="973" spans="1:37" x14ac:dyDescent="0.25">
      <c r="A973" t="str">
        <f>"969"</f>
        <v>969</v>
      </c>
      <c r="B973" t="str">
        <f t="shared" si="54"/>
        <v>201</v>
      </c>
      <c r="C973" t="str">
        <f t="shared" si="53"/>
        <v>39</v>
      </c>
      <c r="D973" t="str">
        <f>"1"</f>
        <v>1</v>
      </c>
      <c r="E973" t="str">
        <f>"201-39-1"</f>
        <v>201-39-1</v>
      </c>
      <c r="F973" t="s">
        <v>41</v>
      </c>
      <c r="G973" t="s">
        <v>42</v>
      </c>
      <c r="H973" t="s">
        <v>43</v>
      </c>
      <c r="R973">
        <v>0</v>
      </c>
      <c r="S973">
        <v>1</v>
      </c>
      <c r="T973">
        <v>0</v>
      </c>
      <c r="U973">
        <v>1</v>
      </c>
      <c r="V973">
        <v>1</v>
      </c>
      <c r="W973">
        <v>0</v>
      </c>
      <c r="X973">
        <v>1</v>
      </c>
      <c r="Y973">
        <v>0</v>
      </c>
      <c r="Z973">
        <v>0</v>
      </c>
      <c r="AA973">
        <v>0</v>
      </c>
      <c r="AB973">
        <v>1</v>
      </c>
      <c r="AC973">
        <v>0</v>
      </c>
      <c r="AD973">
        <v>0</v>
      </c>
      <c r="AE973">
        <v>1</v>
      </c>
      <c r="AF973">
        <v>0</v>
      </c>
      <c r="AG973">
        <v>1</v>
      </c>
      <c r="AH973">
        <v>0</v>
      </c>
      <c r="AI973">
        <v>1</v>
      </c>
    </row>
    <row r="974" spans="1:37" x14ac:dyDescent="0.25">
      <c r="A974" t="str">
        <f>"970"</f>
        <v>970</v>
      </c>
      <c r="B974" t="str">
        <f t="shared" si="54"/>
        <v>201</v>
      </c>
      <c r="C974" t="str">
        <f t="shared" si="53"/>
        <v>39</v>
      </c>
      <c r="D974" t="str">
        <f>"25"</f>
        <v>25</v>
      </c>
      <c r="E974" t="str">
        <f>"201-39-25"</f>
        <v>201-39-25</v>
      </c>
      <c r="F974" t="s">
        <v>41</v>
      </c>
      <c r="G974" t="s">
        <v>42</v>
      </c>
      <c r="H974" t="s">
        <v>43</v>
      </c>
      <c r="R974">
        <v>0</v>
      </c>
      <c r="S974">
        <v>0</v>
      </c>
      <c r="T974">
        <v>1</v>
      </c>
      <c r="U974">
        <v>0</v>
      </c>
      <c r="V974">
        <v>0</v>
      </c>
      <c r="W974">
        <v>0</v>
      </c>
      <c r="X974">
        <v>0</v>
      </c>
      <c r="Y974">
        <v>1</v>
      </c>
      <c r="Z974">
        <v>1</v>
      </c>
      <c r="AA974">
        <v>1</v>
      </c>
      <c r="AB974">
        <v>1</v>
      </c>
      <c r="AC974">
        <v>0</v>
      </c>
      <c r="AD974">
        <v>1</v>
      </c>
      <c r="AE974">
        <v>0</v>
      </c>
      <c r="AF974">
        <v>0</v>
      </c>
      <c r="AG974">
        <v>1</v>
      </c>
      <c r="AH974">
        <v>0</v>
      </c>
      <c r="AI974">
        <v>1</v>
      </c>
    </row>
    <row r="975" spans="1:37" x14ac:dyDescent="0.25">
      <c r="A975" t="str">
        <f>"971"</f>
        <v>971</v>
      </c>
      <c r="B975" t="str">
        <f t="shared" si="54"/>
        <v>201</v>
      </c>
      <c r="C975" t="str">
        <f t="shared" si="53"/>
        <v>39</v>
      </c>
      <c r="D975" t="str">
        <f>"20"</f>
        <v>20</v>
      </c>
      <c r="E975" t="str">
        <f>"201-39-20"</f>
        <v>201-39-20</v>
      </c>
      <c r="F975" t="s">
        <v>41</v>
      </c>
      <c r="G975" t="s">
        <v>42</v>
      </c>
      <c r="H975" t="s">
        <v>43</v>
      </c>
      <c r="R975">
        <v>1</v>
      </c>
      <c r="S975">
        <v>0</v>
      </c>
      <c r="T975">
        <v>0</v>
      </c>
      <c r="U975">
        <v>0</v>
      </c>
      <c r="V975">
        <v>0</v>
      </c>
      <c r="W975">
        <v>1</v>
      </c>
      <c r="X975">
        <v>0</v>
      </c>
      <c r="Y975">
        <v>0</v>
      </c>
      <c r="Z975">
        <v>1</v>
      </c>
      <c r="AA975">
        <v>1</v>
      </c>
      <c r="AB975">
        <v>1</v>
      </c>
      <c r="AC975">
        <v>0</v>
      </c>
      <c r="AD975">
        <v>0</v>
      </c>
      <c r="AE975">
        <v>1</v>
      </c>
      <c r="AF975">
        <v>1</v>
      </c>
      <c r="AG975">
        <v>0</v>
      </c>
      <c r="AH975">
        <v>0</v>
      </c>
      <c r="AI975">
        <v>1</v>
      </c>
    </row>
    <row r="976" spans="1:37" x14ac:dyDescent="0.25">
      <c r="A976" t="str">
        <f>"972"</f>
        <v>972</v>
      </c>
      <c r="B976" t="str">
        <f t="shared" si="54"/>
        <v>201</v>
      </c>
      <c r="C976" t="str">
        <f t="shared" si="53"/>
        <v>39</v>
      </c>
      <c r="D976" t="str">
        <f>"19"</f>
        <v>19</v>
      </c>
      <c r="E976" t="str">
        <f>"201-39-19"</f>
        <v>201-39-19</v>
      </c>
      <c r="F976" t="s">
        <v>41</v>
      </c>
      <c r="G976" t="s">
        <v>42</v>
      </c>
      <c r="H976" t="s">
        <v>43</v>
      </c>
      <c r="R976">
        <v>0</v>
      </c>
      <c r="S976">
        <v>0</v>
      </c>
      <c r="T976">
        <v>0</v>
      </c>
      <c r="U976">
        <v>0</v>
      </c>
      <c r="V976">
        <v>1</v>
      </c>
      <c r="W976">
        <v>0</v>
      </c>
      <c r="X976">
        <v>0</v>
      </c>
      <c r="Y976">
        <v>0</v>
      </c>
      <c r="Z976">
        <v>0</v>
      </c>
      <c r="AA976">
        <v>1</v>
      </c>
      <c r="AB976">
        <v>0</v>
      </c>
      <c r="AC976">
        <v>1</v>
      </c>
      <c r="AD976">
        <v>0</v>
      </c>
      <c r="AE976">
        <v>1</v>
      </c>
      <c r="AF976">
        <v>1</v>
      </c>
      <c r="AG976">
        <v>0</v>
      </c>
      <c r="AH976">
        <v>1</v>
      </c>
      <c r="AI976">
        <v>0</v>
      </c>
    </row>
    <row r="977" spans="1:37" x14ac:dyDescent="0.25">
      <c r="A977" t="str">
        <f>"973"</f>
        <v>973</v>
      </c>
      <c r="B977" t="str">
        <f t="shared" si="54"/>
        <v>201</v>
      </c>
      <c r="C977" t="str">
        <f t="shared" si="53"/>
        <v>39</v>
      </c>
      <c r="D977" t="str">
        <f>"12"</f>
        <v>12</v>
      </c>
      <c r="E977" t="str">
        <f>"201-39-12"</f>
        <v>201-39-12</v>
      </c>
      <c r="F977" t="s">
        <v>41</v>
      </c>
      <c r="G977" t="s">
        <v>42</v>
      </c>
      <c r="H977" t="s">
        <v>43</v>
      </c>
      <c r="R977">
        <v>0</v>
      </c>
      <c r="S977">
        <v>1</v>
      </c>
      <c r="T977">
        <v>0</v>
      </c>
      <c r="U977">
        <v>1</v>
      </c>
      <c r="V977">
        <v>1</v>
      </c>
      <c r="W977">
        <v>0</v>
      </c>
      <c r="X977">
        <v>1</v>
      </c>
      <c r="Y977">
        <v>0</v>
      </c>
      <c r="Z977">
        <v>0</v>
      </c>
      <c r="AA977">
        <v>0</v>
      </c>
      <c r="AB977">
        <v>1</v>
      </c>
      <c r="AC977">
        <v>0</v>
      </c>
      <c r="AD977">
        <v>0</v>
      </c>
      <c r="AE977">
        <v>1</v>
      </c>
      <c r="AF977">
        <v>0</v>
      </c>
      <c r="AG977">
        <v>1</v>
      </c>
      <c r="AH977">
        <v>0</v>
      </c>
      <c r="AI977">
        <v>1</v>
      </c>
    </row>
    <row r="978" spans="1:37" x14ac:dyDescent="0.25">
      <c r="A978" t="str">
        <f>"974"</f>
        <v>974</v>
      </c>
      <c r="B978" t="str">
        <f t="shared" si="54"/>
        <v>201</v>
      </c>
      <c r="C978" t="str">
        <f t="shared" si="53"/>
        <v>39</v>
      </c>
      <c r="D978" t="str">
        <f>"8"</f>
        <v>8</v>
      </c>
      <c r="E978" t="str">
        <f>"201-39-8"</f>
        <v>201-39-8</v>
      </c>
      <c r="F978" t="s">
        <v>41</v>
      </c>
      <c r="G978" t="s">
        <v>42</v>
      </c>
      <c r="H978" t="s">
        <v>43</v>
      </c>
      <c r="R978">
        <v>0</v>
      </c>
      <c r="S978">
        <v>0</v>
      </c>
      <c r="T978">
        <v>1</v>
      </c>
      <c r="U978">
        <v>0</v>
      </c>
      <c r="V978">
        <v>0</v>
      </c>
      <c r="W978">
        <v>0</v>
      </c>
      <c r="X978">
        <v>0</v>
      </c>
      <c r="Y978">
        <v>1</v>
      </c>
      <c r="Z978">
        <v>1</v>
      </c>
      <c r="AA978">
        <v>1</v>
      </c>
      <c r="AB978">
        <v>1</v>
      </c>
      <c r="AC978">
        <v>1</v>
      </c>
      <c r="AD978">
        <v>0</v>
      </c>
      <c r="AE978">
        <v>0</v>
      </c>
      <c r="AF978">
        <v>0</v>
      </c>
      <c r="AG978">
        <v>1</v>
      </c>
      <c r="AH978">
        <v>1</v>
      </c>
      <c r="AI978">
        <v>0</v>
      </c>
    </row>
    <row r="979" spans="1:37" x14ac:dyDescent="0.25">
      <c r="A979" t="str">
        <f>"975"</f>
        <v>975</v>
      </c>
      <c r="B979" t="str">
        <f t="shared" si="54"/>
        <v>201</v>
      </c>
      <c r="C979" t="str">
        <f t="shared" si="53"/>
        <v>39</v>
      </c>
      <c r="D979" t="str">
        <f>"4"</f>
        <v>4</v>
      </c>
      <c r="E979" t="str">
        <f>"201-39-4"</f>
        <v>201-39-4</v>
      </c>
      <c r="F979" t="s">
        <v>41</v>
      </c>
      <c r="G979" t="s">
        <v>42</v>
      </c>
      <c r="H979" t="s">
        <v>43</v>
      </c>
      <c r="R979">
        <v>1</v>
      </c>
      <c r="S979">
        <v>1</v>
      </c>
      <c r="T979">
        <v>0</v>
      </c>
      <c r="U979">
        <v>0</v>
      </c>
      <c r="V979">
        <v>0</v>
      </c>
      <c r="W979">
        <v>1</v>
      </c>
      <c r="X979">
        <v>0</v>
      </c>
      <c r="Y979">
        <v>0</v>
      </c>
      <c r="Z979">
        <v>1</v>
      </c>
      <c r="AA979">
        <v>0</v>
      </c>
      <c r="AB979">
        <v>0</v>
      </c>
      <c r="AC979">
        <v>1</v>
      </c>
      <c r="AD979">
        <v>1</v>
      </c>
      <c r="AE979">
        <v>0</v>
      </c>
      <c r="AF979">
        <v>1</v>
      </c>
      <c r="AG979">
        <v>0</v>
      </c>
      <c r="AH979">
        <v>1</v>
      </c>
      <c r="AI979">
        <v>0</v>
      </c>
    </row>
    <row r="980" spans="1:37" x14ac:dyDescent="0.25">
      <c r="A980" t="str">
        <f>"976"</f>
        <v>976</v>
      </c>
      <c r="B980" t="str">
        <f t="shared" si="54"/>
        <v>201</v>
      </c>
      <c r="C980" t="str">
        <f t="shared" ref="C980:C1004" si="55">"40"</f>
        <v>40</v>
      </c>
      <c r="D980" t="str">
        <f>"22"</f>
        <v>22</v>
      </c>
      <c r="E980" t="str">
        <f>"201-40-22"</f>
        <v>201-40-22</v>
      </c>
      <c r="F980" t="s">
        <v>41</v>
      </c>
      <c r="G980" t="s">
        <v>44</v>
      </c>
      <c r="H980" t="s">
        <v>45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AF980">
        <v>1</v>
      </c>
      <c r="AG980">
        <v>0</v>
      </c>
      <c r="AH980">
        <v>1</v>
      </c>
      <c r="AI980">
        <v>0</v>
      </c>
      <c r="AJ980">
        <v>1</v>
      </c>
      <c r="AK980">
        <v>0</v>
      </c>
    </row>
    <row r="981" spans="1:37" x14ac:dyDescent="0.25">
      <c r="A981" t="str">
        <f>"977"</f>
        <v>977</v>
      </c>
      <c r="B981" t="str">
        <f t="shared" si="54"/>
        <v>201</v>
      </c>
      <c r="C981" t="str">
        <f t="shared" si="55"/>
        <v>40</v>
      </c>
      <c r="D981" t="str">
        <f>"21"</f>
        <v>21</v>
      </c>
      <c r="E981" t="str">
        <f>"201-40-21"</f>
        <v>201-40-21</v>
      </c>
      <c r="F981" t="s">
        <v>41</v>
      </c>
      <c r="G981" t="s">
        <v>42</v>
      </c>
      <c r="H981" t="s">
        <v>43</v>
      </c>
      <c r="R981">
        <v>1</v>
      </c>
      <c r="S981">
        <v>0</v>
      </c>
      <c r="T981">
        <v>0</v>
      </c>
      <c r="U981">
        <v>0</v>
      </c>
      <c r="V981">
        <v>0</v>
      </c>
      <c r="W981">
        <v>1</v>
      </c>
      <c r="X981">
        <v>0</v>
      </c>
      <c r="Y981">
        <v>1</v>
      </c>
      <c r="Z981">
        <v>1</v>
      </c>
      <c r="AA981">
        <v>0</v>
      </c>
      <c r="AB981">
        <v>1</v>
      </c>
      <c r="AC981">
        <v>1</v>
      </c>
      <c r="AD981">
        <v>0</v>
      </c>
      <c r="AE981">
        <v>0</v>
      </c>
      <c r="AF981">
        <v>1</v>
      </c>
      <c r="AG981">
        <v>0</v>
      </c>
      <c r="AH981">
        <v>0</v>
      </c>
      <c r="AI981">
        <v>1</v>
      </c>
    </row>
    <row r="982" spans="1:37" x14ac:dyDescent="0.25">
      <c r="A982" t="str">
        <f>"978"</f>
        <v>978</v>
      </c>
      <c r="B982" t="str">
        <f t="shared" si="54"/>
        <v>201</v>
      </c>
      <c r="C982" t="str">
        <f t="shared" si="55"/>
        <v>40</v>
      </c>
      <c r="D982" t="str">
        <f>"14"</f>
        <v>14</v>
      </c>
      <c r="E982" t="str">
        <f>"201-40-14"</f>
        <v>201-40-14</v>
      </c>
      <c r="F982" t="s">
        <v>41</v>
      </c>
      <c r="G982" t="s">
        <v>42</v>
      </c>
      <c r="H982" t="s">
        <v>43</v>
      </c>
      <c r="R982">
        <v>0</v>
      </c>
      <c r="S982">
        <v>0</v>
      </c>
      <c r="T982">
        <v>0</v>
      </c>
      <c r="U982">
        <v>0</v>
      </c>
      <c r="V982">
        <v>1</v>
      </c>
      <c r="W982">
        <v>1</v>
      </c>
      <c r="X982">
        <v>0</v>
      </c>
      <c r="Y982">
        <v>1</v>
      </c>
      <c r="Z982">
        <v>1</v>
      </c>
      <c r="AA982">
        <v>0</v>
      </c>
      <c r="AB982">
        <v>1</v>
      </c>
      <c r="AC982">
        <v>0</v>
      </c>
      <c r="AD982">
        <v>0</v>
      </c>
      <c r="AE982">
        <v>1</v>
      </c>
      <c r="AF982">
        <v>0</v>
      </c>
      <c r="AG982">
        <v>1</v>
      </c>
      <c r="AH982">
        <v>1</v>
      </c>
      <c r="AI982">
        <v>0</v>
      </c>
    </row>
    <row r="983" spans="1:37" x14ac:dyDescent="0.25">
      <c r="A983" t="str">
        <f>"979"</f>
        <v>979</v>
      </c>
      <c r="B983" t="str">
        <f t="shared" si="54"/>
        <v>201</v>
      </c>
      <c r="C983" t="str">
        <f t="shared" si="55"/>
        <v>40</v>
      </c>
      <c r="D983" t="str">
        <f>"13"</f>
        <v>13</v>
      </c>
      <c r="E983" t="str">
        <f>"201-40-13"</f>
        <v>201-40-13</v>
      </c>
      <c r="F983" t="s">
        <v>41</v>
      </c>
      <c r="G983" t="s">
        <v>42</v>
      </c>
      <c r="H983" t="s">
        <v>43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1</v>
      </c>
      <c r="X983">
        <v>0</v>
      </c>
      <c r="Y983">
        <v>1</v>
      </c>
      <c r="Z983">
        <v>0</v>
      </c>
      <c r="AA983">
        <v>1</v>
      </c>
      <c r="AB983">
        <v>0</v>
      </c>
      <c r="AC983">
        <v>1</v>
      </c>
      <c r="AD983">
        <v>1</v>
      </c>
      <c r="AE983">
        <v>0</v>
      </c>
      <c r="AF983">
        <v>0</v>
      </c>
      <c r="AG983">
        <v>1</v>
      </c>
      <c r="AH983">
        <v>0</v>
      </c>
      <c r="AI983">
        <v>1</v>
      </c>
    </row>
    <row r="984" spans="1:37" x14ac:dyDescent="0.25">
      <c r="A984" t="str">
        <f>"980"</f>
        <v>980</v>
      </c>
      <c r="B984" t="str">
        <f t="shared" si="54"/>
        <v>201</v>
      </c>
      <c r="C984" t="str">
        <f t="shared" si="55"/>
        <v>40</v>
      </c>
      <c r="D984" t="str">
        <f>"9"</f>
        <v>9</v>
      </c>
      <c r="E984" t="str">
        <f>"201-40-9"</f>
        <v>201-40-9</v>
      </c>
      <c r="F984" t="s">
        <v>41</v>
      </c>
      <c r="G984" t="s">
        <v>42</v>
      </c>
      <c r="H984" t="s">
        <v>43</v>
      </c>
      <c r="R984">
        <v>0</v>
      </c>
      <c r="S984">
        <v>0</v>
      </c>
      <c r="T984">
        <v>1</v>
      </c>
      <c r="U984">
        <v>0</v>
      </c>
      <c r="V984">
        <v>0</v>
      </c>
      <c r="W984">
        <v>1</v>
      </c>
      <c r="X984">
        <v>0</v>
      </c>
      <c r="Y984">
        <v>0</v>
      </c>
      <c r="Z984">
        <v>1</v>
      </c>
      <c r="AA984">
        <v>1</v>
      </c>
      <c r="AB984">
        <v>0</v>
      </c>
      <c r="AC984">
        <v>1</v>
      </c>
      <c r="AD984">
        <v>1</v>
      </c>
      <c r="AE984">
        <v>0</v>
      </c>
      <c r="AF984">
        <v>0</v>
      </c>
      <c r="AG984">
        <v>1</v>
      </c>
      <c r="AH984">
        <v>0</v>
      </c>
      <c r="AI984">
        <v>1</v>
      </c>
    </row>
    <row r="985" spans="1:37" x14ac:dyDescent="0.25">
      <c r="A985" t="str">
        <f>"981"</f>
        <v>981</v>
      </c>
      <c r="B985" t="str">
        <f t="shared" si="54"/>
        <v>201</v>
      </c>
      <c r="C985" t="str">
        <f t="shared" si="55"/>
        <v>40</v>
      </c>
      <c r="D985" t="str">
        <f>"5"</f>
        <v>5</v>
      </c>
      <c r="E985" t="str">
        <f>"201-40-5"</f>
        <v>201-40-5</v>
      </c>
      <c r="F985" t="s">
        <v>41</v>
      </c>
      <c r="G985" t="s">
        <v>42</v>
      </c>
      <c r="H985" t="s">
        <v>43</v>
      </c>
      <c r="R985">
        <v>0</v>
      </c>
      <c r="S985">
        <v>0</v>
      </c>
      <c r="T985">
        <v>1</v>
      </c>
      <c r="U985">
        <v>0</v>
      </c>
      <c r="V985">
        <v>0</v>
      </c>
      <c r="W985">
        <v>1</v>
      </c>
      <c r="X985">
        <v>0</v>
      </c>
      <c r="Y985">
        <v>1</v>
      </c>
      <c r="Z985">
        <v>1</v>
      </c>
      <c r="AA985">
        <v>0</v>
      </c>
      <c r="AB985">
        <v>1</v>
      </c>
      <c r="AC985">
        <v>1</v>
      </c>
      <c r="AD985">
        <v>0</v>
      </c>
      <c r="AE985">
        <v>0</v>
      </c>
      <c r="AF985">
        <v>0</v>
      </c>
      <c r="AG985">
        <v>1</v>
      </c>
      <c r="AH985">
        <v>0</v>
      </c>
      <c r="AI985">
        <v>1</v>
      </c>
    </row>
    <row r="986" spans="1:37" x14ac:dyDescent="0.25">
      <c r="A986" t="str">
        <f>"982"</f>
        <v>982</v>
      </c>
      <c r="B986" t="str">
        <f t="shared" si="54"/>
        <v>201</v>
      </c>
      <c r="C986" t="str">
        <f t="shared" si="55"/>
        <v>40</v>
      </c>
      <c r="D986" t="str">
        <f>"2"</f>
        <v>2</v>
      </c>
      <c r="E986" t="str">
        <f>"201-40-2"</f>
        <v>201-40-2</v>
      </c>
      <c r="F986" t="s">
        <v>41</v>
      </c>
      <c r="G986" t="s">
        <v>42</v>
      </c>
      <c r="H986" t="s">
        <v>43</v>
      </c>
      <c r="R986">
        <v>0</v>
      </c>
      <c r="S986">
        <v>1</v>
      </c>
      <c r="T986">
        <v>0</v>
      </c>
      <c r="U986">
        <v>0</v>
      </c>
      <c r="V986">
        <v>0</v>
      </c>
      <c r="W986">
        <v>1</v>
      </c>
      <c r="X986">
        <v>1</v>
      </c>
      <c r="Y986">
        <v>0</v>
      </c>
      <c r="Z986">
        <v>0</v>
      </c>
      <c r="AA986">
        <v>1</v>
      </c>
      <c r="AB986">
        <v>0</v>
      </c>
      <c r="AC986">
        <v>1</v>
      </c>
      <c r="AD986">
        <v>1</v>
      </c>
      <c r="AE986">
        <v>0</v>
      </c>
      <c r="AF986">
        <v>1</v>
      </c>
      <c r="AG986">
        <v>0</v>
      </c>
      <c r="AH986">
        <v>1</v>
      </c>
      <c r="AI986">
        <v>0</v>
      </c>
    </row>
    <row r="987" spans="1:37" x14ac:dyDescent="0.25">
      <c r="A987" t="str">
        <f>"983"</f>
        <v>983</v>
      </c>
      <c r="B987" t="str">
        <f t="shared" si="54"/>
        <v>201</v>
      </c>
      <c r="C987" t="str">
        <f t="shared" si="55"/>
        <v>40</v>
      </c>
      <c r="D987" t="str">
        <f>"25"</f>
        <v>25</v>
      </c>
      <c r="E987" t="str">
        <f>"201-40-25"</f>
        <v>201-40-25</v>
      </c>
      <c r="F987" t="s">
        <v>41</v>
      </c>
      <c r="G987" t="s">
        <v>42</v>
      </c>
      <c r="H987" t="s">
        <v>43</v>
      </c>
      <c r="R987">
        <v>0</v>
      </c>
      <c r="S987">
        <v>0</v>
      </c>
      <c r="T987">
        <v>1</v>
      </c>
      <c r="U987">
        <v>0</v>
      </c>
      <c r="V987">
        <v>0</v>
      </c>
      <c r="W987">
        <v>1</v>
      </c>
      <c r="X987">
        <v>0</v>
      </c>
      <c r="Y987">
        <v>0</v>
      </c>
      <c r="Z987">
        <v>1</v>
      </c>
      <c r="AA987">
        <v>1</v>
      </c>
      <c r="AB987">
        <v>0</v>
      </c>
      <c r="AC987">
        <v>1</v>
      </c>
      <c r="AD987">
        <v>1</v>
      </c>
      <c r="AE987">
        <v>0</v>
      </c>
      <c r="AF987">
        <v>0</v>
      </c>
      <c r="AG987">
        <v>1</v>
      </c>
      <c r="AH987">
        <v>0</v>
      </c>
      <c r="AI987">
        <v>1</v>
      </c>
    </row>
    <row r="988" spans="1:37" x14ac:dyDescent="0.25">
      <c r="A988" t="str">
        <f>"984"</f>
        <v>984</v>
      </c>
      <c r="B988" t="str">
        <f t="shared" si="54"/>
        <v>201</v>
      </c>
      <c r="C988" t="str">
        <f t="shared" si="55"/>
        <v>40</v>
      </c>
      <c r="D988" t="str">
        <f>"18"</f>
        <v>18</v>
      </c>
      <c r="E988" t="str">
        <f>"201-40-18"</f>
        <v>201-40-18</v>
      </c>
      <c r="F988" t="s">
        <v>41</v>
      </c>
      <c r="G988" t="s">
        <v>42</v>
      </c>
      <c r="H988" t="s">
        <v>43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1</v>
      </c>
      <c r="X988">
        <v>0</v>
      </c>
      <c r="Y988">
        <v>1</v>
      </c>
      <c r="Z988">
        <v>1</v>
      </c>
      <c r="AA988">
        <v>1</v>
      </c>
      <c r="AB988">
        <v>1</v>
      </c>
      <c r="AC988">
        <v>1</v>
      </c>
      <c r="AD988">
        <v>0</v>
      </c>
      <c r="AE988">
        <v>0</v>
      </c>
      <c r="AF988">
        <v>0</v>
      </c>
      <c r="AG988">
        <v>1</v>
      </c>
      <c r="AH988">
        <v>0</v>
      </c>
      <c r="AI988">
        <v>1</v>
      </c>
    </row>
    <row r="989" spans="1:37" x14ac:dyDescent="0.25">
      <c r="A989" t="str">
        <f>"985"</f>
        <v>985</v>
      </c>
      <c r="B989" t="str">
        <f t="shared" si="54"/>
        <v>201</v>
      </c>
      <c r="C989" t="str">
        <f t="shared" si="55"/>
        <v>40</v>
      </c>
      <c r="D989" t="str">
        <f>"17"</f>
        <v>17</v>
      </c>
      <c r="E989" t="str">
        <f>"201-40-17"</f>
        <v>201-40-17</v>
      </c>
      <c r="F989" t="s">
        <v>41</v>
      </c>
      <c r="G989" t="s">
        <v>42</v>
      </c>
      <c r="H989" t="s">
        <v>43</v>
      </c>
      <c r="R989">
        <v>0</v>
      </c>
      <c r="S989">
        <v>0</v>
      </c>
      <c r="T989">
        <v>1</v>
      </c>
      <c r="U989">
        <v>0</v>
      </c>
      <c r="V989">
        <v>0</v>
      </c>
      <c r="W989">
        <v>1</v>
      </c>
      <c r="X989">
        <v>0</v>
      </c>
      <c r="Y989">
        <v>1</v>
      </c>
      <c r="Z989">
        <v>1</v>
      </c>
      <c r="AA989">
        <v>0</v>
      </c>
      <c r="AB989">
        <v>1</v>
      </c>
      <c r="AC989">
        <v>0</v>
      </c>
      <c r="AD989">
        <v>0</v>
      </c>
      <c r="AE989">
        <v>1</v>
      </c>
      <c r="AF989">
        <v>0</v>
      </c>
      <c r="AG989">
        <v>1</v>
      </c>
      <c r="AH989">
        <v>0</v>
      </c>
      <c r="AI989">
        <v>1</v>
      </c>
    </row>
    <row r="990" spans="1:37" x14ac:dyDescent="0.25">
      <c r="A990" t="str">
        <f>"986"</f>
        <v>986</v>
      </c>
      <c r="B990" t="str">
        <f t="shared" si="54"/>
        <v>201</v>
      </c>
      <c r="C990" t="str">
        <f t="shared" si="55"/>
        <v>40</v>
      </c>
      <c r="D990" t="str">
        <f>"11"</f>
        <v>11</v>
      </c>
      <c r="E990" t="str">
        <f>"201-40-11"</f>
        <v>201-40-11</v>
      </c>
      <c r="F990" t="s">
        <v>41</v>
      </c>
      <c r="G990" t="s">
        <v>42</v>
      </c>
      <c r="H990" t="s">
        <v>43</v>
      </c>
      <c r="R990">
        <v>0</v>
      </c>
      <c r="S990">
        <v>1</v>
      </c>
      <c r="T990">
        <v>0</v>
      </c>
      <c r="U990">
        <v>0</v>
      </c>
      <c r="V990">
        <v>1</v>
      </c>
      <c r="W990">
        <v>0</v>
      </c>
      <c r="X990">
        <v>1</v>
      </c>
      <c r="Y990">
        <v>0</v>
      </c>
      <c r="Z990">
        <v>0</v>
      </c>
      <c r="AA990">
        <v>1</v>
      </c>
      <c r="AB990">
        <v>1</v>
      </c>
      <c r="AC990">
        <v>0</v>
      </c>
      <c r="AD990">
        <v>0</v>
      </c>
      <c r="AE990">
        <v>1</v>
      </c>
      <c r="AF990">
        <v>0</v>
      </c>
      <c r="AG990">
        <v>1</v>
      </c>
      <c r="AH990">
        <v>1</v>
      </c>
      <c r="AI990">
        <v>0</v>
      </c>
    </row>
    <row r="991" spans="1:37" x14ac:dyDescent="0.25">
      <c r="A991" t="str">
        <f>"987"</f>
        <v>987</v>
      </c>
      <c r="B991" t="str">
        <f t="shared" si="54"/>
        <v>201</v>
      </c>
      <c r="C991" t="str">
        <f t="shared" si="55"/>
        <v>40</v>
      </c>
      <c r="D991" t="str">
        <f>"6"</f>
        <v>6</v>
      </c>
      <c r="E991" t="str">
        <f>"201-40-6"</f>
        <v>201-40-6</v>
      </c>
      <c r="F991" t="s">
        <v>41</v>
      </c>
      <c r="G991" t="s">
        <v>42</v>
      </c>
      <c r="H991" t="s">
        <v>43</v>
      </c>
      <c r="R991">
        <v>1</v>
      </c>
      <c r="S991">
        <v>0</v>
      </c>
      <c r="T991">
        <v>0</v>
      </c>
      <c r="U991">
        <v>0</v>
      </c>
      <c r="V991">
        <v>0</v>
      </c>
      <c r="W991">
        <v>1</v>
      </c>
      <c r="X991">
        <v>0</v>
      </c>
      <c r="Y991">
        <v>0</v>
      </c>
      <c r="Z991">
        <v>1</v>
      </c>
      <c r="AA991">
        <v>1</v>
      </c>
      <c r="AB991">
        <v>1</v>
      </c>
      <c r="AC991">
        <v>0</v>
      </c>
      <c r="AD991">
        <v>1</v>
      </c>
      <c r="AE991">
        <v>0</v>
      </c>
      <c r="AF991">
        <v>0</v>
      </c>
      <c r="AG991">
        <v>1</v>
      </c>
      <c r="AH991">
        <v>0</v>
      </c>
      <c r="AI991">
        <v>1</v>
      </c>
    </row>
    <row r="992" spans="1:37" x14ac:dyDescent="0.25">
      <c r="A992" t="str">
        <f>"988"</f>
        <v>988</v>
      </c>
      <c r="B992" t="str">
        <f t="shared" si="54"/>
        <v>201</v>
      </c>
      <c r="C992" t="str">
        <f t="shared" si="55"/>
        <v>40</v>
      </c>
      <c r="D992" t="str">
        <f>"3"</f>
        <v>3</v>
      </c>
      <c r="E992" t="str">
        <f>"201-40-3"</f>
        <v>201-40-3</v>
      </c>
      <c r="F992" t="s">
        <v>41</v>
      </c>
      <c r="G992" t="s">
        <v>42</v>
      </c>
      <c r="H992" t="s">
        <v>43</v>
      </c>
      <c r="R992">
        <v>1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1</v>
      </c>
      <c r="Z992">
        <v>1</v>
      </c>
      <c r="AA992">
        <v>1</v>
      </c>
      <c r="AB992">
        <v>1</v>
      </c>
      <c r="AC992">
        <v>1</v>
      </c>
      <c r="AD992">
        <v>0</v>
      </c>
      <c r="AE992">
        <v>0</v>
      </c>
      <c r="AF992">
        <v>0</v>
      </c>
      <c r="AG992">
        <v>1</v>
      </c>
      <c r="AH992">
        <v>0</v>
      </c>
      <c r="AI992">
        <v>1</v>
      </c>
    </row>
    <row r="993" spans="1:37" x14ac:dyDescent="0.25">
      <c r="A993" t="str">
        <f>"989"</f>
        <v>989</v>
      </c>
      <c r="B993" t="str">
        <f t="shared" si="54"/>
        <v>201</v>
      </c>
      <c r="C993" t="str">
        <f t="shared" si="55"/>
        <v>40</v>
      </c>
      <c r="D993" t="str">
        <f>"24"</f>
        <v>24</v>
      </c>
      <c r="E993" t="str">
        <f>"201-40-24"</f>
        <v>201-40-24</v>
      </c>
      <c r="F993" t="s">
        <v>41</v>
      </c>
      <c r="G993" t="s">
        <v>42</v>
      </c>
      <c r="H993" t="s">
        <v>43</v>
      </c>
      <c r="R993">
        <v>0</v>
      </c>
      <c r="S993">
        <v>0</v>
      </c>
      <c r="T993">
        <v>1</v>
      </c>
      <c r="U993">
        <v>0</v>
      </c>
      <c r="V993">
        <v>0</v>
      </c>
      <c r="W993">
        <v>1</v>
      </c>
      <c r="X993">
        <v>0</v>
      </c>
      <c r="Y993">
        <v>0</v>
      </c>
      <c r="Z993">
        <v>1</v>
      </c>
      <c r="AA993">
        <v>1</v>
      </c>
      <c r="AB993">
        <v>0</v>
      </c>
      <c r="AC993">
        <v>1</v>
      </c>
      <c r="AD993">
        <v>1</v>
      </c>
      <c r="AE993">
        <v>0</v>
      </c>
      <c r="AF993">
        <v>0</v>
      </c>
      <c r="AG993">
        <v>1</v>
      </c>
      <c r="AH993">
        <v>0</v>
      </c>
      <c r="AI993">
        <v>1</v>
      </c>
    </row>
    <row r="994" spans="1:37" x14ac:dyDescent="0.25">
      <c r="A994" t="str">
        <f>"990"</f>
        <v>990</v>
      </c>
      <c r="B994" t="str">
        <f t="shared" si="54"/>
        <v>201</v>
      </c>
      <c r="C994" t="str">
        <f t="shared" si="55"/>
        <v>40</v>
      </c>
      <c r="D994" t="str">
        <f>"23"</f>
        <v>23</v>
      </c>
      <c r="E994" t="str">
        <f>"201-40-23"</f>
        <v>201-40-23</v>
      </c>
      <c r="F994" t="s">
        <v>41</v>
      </c>
      <c r="G994" t="s">
        <v>42</v>
      </c>
      <c r="H994" t="s">
        <v>43</v>
      </c>
      <c r="R994">
        <v>1</v>
      </c>
      <c r="S994">
        <v>0</v>
      </c>
      <c r="T994">
        <v>0</v>
      </c>
      <c r="U994">
        <v>0</v>
      </c>
      <c r="V994">
        <v>0</v>
      </c>
      <c r="W994">
        <v>1</v>
      </c>
      <c r="X994">
        <v>0</v>
      </c>
      <c r="Y994">
        <v>0</v>
      </c>
      <c r="Z994">
        <v>1</v>
      </c>
      <c r="AA994">
        <v>1</v>
      </c>
      <c r="AB994">
        <v>0</v>
      </c>
      <c r="AC994">
        <v>1</v>
      </c>
      <c r="AD994">
        <v>1</v>
      </c>
      <c r="AE994">
        <v>0</v>
      </c>
      <c r="AF994">
        <v>0</v>
      </c>
      <c r="AG994">
        <v>1</v>
      </c>
      <c r="AH994">
        <v>0</v>
      </c>
      <c r="AI994">
        <v>1</v>
      </c>
    </row>
    <row r="995" spans="1:37" x14ac:dyDescent="0.25">
      <c r="A995" t="str">
        <f>"991"</f>
        <v>991</v>
      </c>
      <c r="B995" t="str">
        <f t="shared" si="54"/>
        <v>201</v>
      </c>
      <c r="C995" t="str">
        <f t="shared" si="55"/>
        <v>40</v>
      </c>
      <c r="D995" t="str">
        <f>"16"</f>
        <v>16</v>
      </c>
      <c r="E995" t="str">
        <f>"201-40-16"</f>
        <v>201-40-16</v>
      </c>
      <c r="F995" t="s">
        <v>41</v>
      </c>
      <c r="G995" t="s">
        <v>42</v>
      </c>
      <c r="H995" t="s">
        <v>43</v>
      </c>
      <c r="R995">
        <v>1</v>
      </c>
      <c r="S995">
        <v>0</v>
      </c>
      <c r="T995">
        <v>0</v>
      </c>
      <c r="U995">
        <v>0</v>
      </c>
      <c r="V995">
        <v>0</v>
      </c>
      <c r="W995">
        <v>1</v>
      </c>
      <c r="X995">
        <v>0</v>
      </c>
      <c r="Y995">
        <v>0</v>
      </c>
      <c r="Z995">
        <v>1</v>
      </c>
      <c r="AA995">
        <v>1</v>
      </c>
      <c r="AB995">
        <v>1</v>
      </c>
      <c r="AC995">
        <v>1</v>
      </c>
      <c r="AD995">
        <v>0</v>
      </c>
      <c r="AE995">
        <v>0</v>
      </c>
      <c r="AF995">
        <v>0</v>
      </c>
      <c r="AG995">
        <v>1</v>
      </c>
      <c r="AH995">
        <v>0</v>
      </c>
      <c r="AI995">
        <v>1</v>
      </c>
    </row>
    <row r="996" spans="1:37" x14ac:dyDescent="0.25">
      <c r="A996" t="str">
        <f>"992"</f>
        <v>992</v>
      </c>
      <c r="B996" t="str">
        <f t="shared" si="54"/>
        <v>201</v>
      </c>
      <c r="C996" t="str">
        <f t="shared" si="55"/>
        <v>40</v>
      </c>
      <c r="D996" t="str">
        <f>"15"</f>
        <v>15</v>
      </c>
      <c r="E996" t="str">
        <f>"201-40-15"</f>
        <v>201-40-15</v>
      </c>
      <c r="F996" t="s">
        <v>41</v>
      </c>
      <c r="G996" t="s">
        <v>42</v>
      </c>
      <c r="H996" t="s">
        <v>43</v>
      </c>
      <c r="R996">
        <v>1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1</v>
      </c>
      <c r="Z996">
        <v>1</v>
      </c>
      <c r="AA996">
        <v>1</v>
      </c>
      <c r="AB996">
        <v>1</v>
      </c>
      <c r="AC996">
        <v>1</v>
      </c>
      <c r="AD996">
        <v>0</v>
      </c>
      <c r="AE996">
        <v>0</v>
      </c>
      <c r="AF996">
        <v>0</v>
      </c>
      <c r="AG996">
        <v>1</v>
      </c>
      <c r="AH996">
        <v>0</v>
      </c>
      <c r="AI996">
        <v>1</v>
      </c>
    </row>
    <row r="997" spans="1:37" x14ac:dyDescent="0.25">
      <c r="A997" t="str">
        <f>"993"</f>
        <v>993</v>
      </c>
      <c r="B997" t="str">
        <f t="shared" si="54"/>
        <v>201</v>
      </c>
      <c r="C997" t="str">
        <f t="shared" si="55"/>
        <v>40</v>
      </c>
      <c r="D997" t="str">
        <f>"10"</f>
        <v>10</v>
      </c>
      <c r="E997" t="str">
        <f>"201-40-10"</f>
        <v>201-40-10</v>
      </c>
      <c r="F997" t="s">
        <v>41</v>
      </c>
      <c r="G997" t="s">
        <v>42</v>
      </c>
      <c r="H997" t="s">
        <v>43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1</v>
      </c>
      <c r="X997">
        <v>0</v>
      </c>
      <c r="Y997">
        <v>1</v>
      </c>
      <c r="Z997">
        <v>0</v>
      </c>
      <c r="AA997">
        <v>1</v>
      </c>
      <c r="AB997">
        <v>0</v>
      </c>
      <c r="AC997">
        <v>1</v>
      </c>
      <c r="AD997">
        <v>1</v>
      </c>
      <c r="AE997">
        <v>0</v>
      </c>
      <c r="AF997">
        <v>0</v>
      </c>
      <c r="AG997">
        <v>1</v>
      </c>
      <c r="AH997">
        <v>0</v>
      </c>
      <c r="AI997">
        <v>1</v>
      </c>
    </row>
    <row r="998" spans="1:37" x14ac:dyDescent="0.25">
      <c r="A998" t="str">
        <f>"994"</f>
        <v>994</v>
      </c>
      <c r="B998" t="str">
        <f t="shared" si="54"/>
        <v>201</v>
      </c>
      <c r="C998" t="str">
        <f t="shared" si="55"/>
        <v>40</v>
      </c>
      <c r="D998" t="str">
        <f>"7"</f>
        <v>7</v>
      </c>
      <c r="E998" t="str">
        <f>"201-40-7"</f>
        <v>201-40-7</v>
      </c>
      <c r="F998" t="s">
        <v>41</v>
      </c>
      <c r="G998" t="s">
        <v>42</v>
      </c>
      <c r="H998" t="s">
        <v>43</v>
      </c>
      <c r="R998">
        <v>0</v>
      </c>
      <c r="S998">
        <v>0</v>
      </c>
      <c r="T998">
        <v>1</v>
      </c>
      <c r="U998">
        <v>0</v>
      </c>
      <c r="V998">
        <v>0</v>
      </c>
      <c r="W998">
        <v>1</v>
      </c>
      <c r="X998">
        <v>0</v>
      </c>
      <c r="Y998">
        <v>0</v>
      </c>
      <c r="Z998">
        <v>1</v>
      </c>
      <c r="AA998">
        <v>1</v>
      </c>
      <c r="AB998">
        <v>0</v>
      </c>
      <c r="AC998">
        <v>1</v>
      </c>
      <c r="AD998">
        <v>1</v>
      </c>
      <c r="AE998">
        <v>0</v>
      </c>
      <c r="AF998">
        <v>1</v>
      </c>
      <c r="AG998">
        <v>0</v>
      </c>
      <c r="AH998">
        <v>1</v>
      </c>
      <c r="AI998">
        <v>0</v>
      </c>
    </row>
    <row r="999" spans="1:37" x14ac:dyDescent="0.25">
      <c r="A999" t="str">
        <f>"995"</f>
        <v>995</v>
      </c>
      <c r="B999" t="str">
        <f t="shared" si="54"/>
        <v>201</v>
      </c>
      <c r="C999" t="str">
        <f t="shared" si="55"/>
        <v>40</v>
      </c>
      <c r="D999" t="str">
        <f>"1"</f>
        <v>1</v>
      </c>
      <c r="E999" t="str">
        <f>"201-40-1"</f>
        <v>201-40-1</v>
      </c>
      <c r="F999" t="s">
        <v>41</v>
      </c>
      <c r="G999" t="s">
        <v>42</v>
      </c>
      <c r="H999" t="s">
        <v>43</v>
      </c>
      <c r="R999">
        <v>0</v>
      </c>
      <c r="S999">
        <v>0</v>
      </c>
      <c r="T999">
        <v>1</v>
      </c>
      <c r="U999">
        <v>0</v>
      </c>
      <c r="V999">
        <v>0</v>
      </c>
      <c r="W999">
        <v>1</v>
      </c>
      <c r="X999">
        <v>0</v>
      </c>
      <c r="Y999">
        <v>1</v>
      </c>
      <c r="Z999">
        <v>1</v>
      </c>
      <c r="AA999">
        <v>0</v>
      </c>
      <c r="AB999">
        <v>1</v>
      </c>
      <c r="AC999">
        <v>1</v>
      </c>
      <c r="AD999">
        <v>0</v>
      </c>
      <c r="AE999">
        <v>0</v>
      </c>
      <c r="AF999">
        <v>0</v>
      </c>
      <c r="AG999">
        <v>1</v>
      </c>
      <c r="AH999">
        <v>0</v>
      </c>
      <c r="AI999">
        <v>1</v>
      </c>
    </row>
    <row r="1000" spans="1:37" x14ac:dyDescent="0.25">
      <c r="A1000" t="str">
        <f>"996"</f>
        <v>996</v>
      </c>
      <c r="B1000" t="str">
        <f t="shared" si="54"/>
        <v>201</v>
      </c>
      <c r="C1000" t="str">
        <f t="shared" si="55"/>
        <v>40</v>
      </c>
      <c r="D1000" t="str">
        <f>"20"</f>
        <v>20</v>
      </c>
      <c r="E1000" t="str">
        <f>"201-40-20"</f>
        <v>201-40-20</v>
      </c>
      <c r="F1000" t="s">
        <v>41</v>
      </c>
      <c r="G1000" t="s">
        <v>42</v>
      </c>
      <c r="H1000" t="s">
        <v>43</v>
      </c>
      <c r="R1000">
        <v>0</v>
      </c>
      <c r="S1000">
        <v>0</v>
      </c>
      <c r="T1000">
        <v>1</v>
      </c>
      <c r="U1000">
        <v>0</v>
      </c>
      <c r="V1000">
        <v>0</v>
      </c>
      <c r="W1000">
        <v>1</v>
      </c>
      <c r="X1000">
        <v>0</v>
      </c>
      <c r="Y1000">
        <v>1</v>
      </c>
      <c r="Z1000">
        <v>1</v>
      </c>
      <c r="AA1000">
        <v>0</v>
      </c>
      <c r="AB1000">
        <v>1</v>
      </c>
      <c r="AC1000">
        <v>1</v>
      </c>
      <c r="AD1000">
        <v>0</v>
      </c>
      <c r="AE1000">
        <v>0</v>
      </c>
      <c r="AF1000">
        <v>0</v>
      </c>
      <c r="AG1000">
        <v>1</v>
      </c>
      <c r="AH1000">
        <v>0</v>
      </c>
      <c r="AI1000">
        <v>1</v>
      </c>
    </row>
    <row r="1001" spans="1:37" x14ac:dyDescent="0.25">
      <c r="A1001" t="str">
        <f>"997"</f>
        <v>997</v>
      </c>
      <c r="B1001" t="str">
        <f t="shared" si="54"/>
        <v>201</v>
      </c>
      <c r="C1001" t="str">
        <f t="shared" si="55"/>
        <v>40</v>
      </c>
      <c r="D1001" t="str">
        <f>"19"</f>
        <v>19</v>
      </c>
      <c r="E1001" t="str">
        <f>"201-40-19"</f>
        <v>201-40-19</v>
      </c>
      <c r="F1001" t="s">
        <v>41</v>
      </c>
      <c r="G1001" t="s">
        <v>42</v>
      </c>
      <c r="H1001" t="s">
        <v>43</v>
      </c>
      <c r="R1001">
        <v>0</v>
      </c>
      <c r="S1001">
        <v>0</v>
      </c>
      <c r="T1001">
        <v>1</v>
      </c>
      <c r="U1001">
        <v>0</v>
      </c>
      <c r="V1001">
        <v>0</v>
      </c>
      <c r="W1001">
        <v>1</v>
      </c>
      <c r="X1001">
        <v>0</v>
      </c>
      <c r="Y1001">
        <v>1</v>
      </c>
      <c r="Z1001">
        <v>1</v>
      </c>
      <c r="AA1001">
        <v>0</v>
      </c>
      <c r="AB1001">
        <v>1</v>
      </c>
      <c r="AC1001">
        <v>1</v>
      </c>
      <c r="AD1001">
        <v>0</v>
      </c>
      <c r="AE1001">
        <v>0</v>
      </c>
      <c r="AF1001">
        <v>0</v>
      </c>
      <c r="AG1001">
        <v>1</v>
      </c>
      <c r="AH1001">
        <v>0</v>
      </c>
      <c r="AI1001">
        <v>1</v>
      </c>
    </row>
    <row r="1002" spans="1:37" x14ac:dyDescent="0.25">
      <c r="A1002" t="str">
        <f>"998"</f>
        <v>998</v>
      </c>
      <c r="B1002" t="str">
        <f t="shared" si="54"/>
        <v>201</v>
      </c>
      <c r="C1002" t="str">
        <f t="shared" si="55"/>
        <v>40</v>
      </c>
      <c r="D1002" t="str">
        <f>"12"</f>
        <v>12</v>
      </c>
      <c r="E1002" t="str">
        <f>"201-40-12"</f>
        <v>201-40-12</v>
      </c>
      <c r="F1002" t="s">
        <v>41</v>
      </c>
      <c r="G1002" t="s">
        <v>42</v>
      </c>
      <c r="H1002" t="s">
        <v>43</v>
      </c>
      <c r="R1002">
        <v>1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1</v>
      </c>
      <c r="Z1002">
        <v>1</v>
      </c>
      <c r="AA1002">
        <v>1</v>
      </c>
      <c r="AB1002">
        <v>0</v>
      </c>
      <c r="AC1002">
        <v>1</v>
      </c>
      <c r="AD1002">
        <v>1</v>
      </c>
      <c r="AE1002">
        <v>0</v>
      </c>
      <c r="AF1002">
        <v>1</v>
      </c>
      <c r="AG1002">
        <v>0</v>
      </c>
      <c r="AH1002">
        <v>1</v>
      </c>
      <c r="AI1002">
        <v>0</v>
      </c>
    </row>
    <row r="1003" spans="1:37" x14ac:dyDescent="0.25">
      <c r="A1003" t="str">
        <f>"999"</f>
        <v>999</v>
      </c>
      <c r="B1003" t="str">
        <f t="shared" si="54"/>
        <v>201</v>
      </c>
      <c r="C1003" t="str">
        <f t="shared" si="55"/>
        <v>40</v>
      </c>
      <c r="D1003" t="str">
        <f>"8"</f>
        <v>8</v>
      </c>
      <c r="E1003" t="str">
        <f>"201-40-8"</f>
        <v>201-40-8</v>
      </c>
      <c r="F1003" t="s">
        <v>41</v>
      </c>
      <c r="G1003" t="s">
        <v>42</v>
      </c>
      <c r="H1003" t="s">
        <v>43</v>
      </c>
      <c r="R1003">
        <v>1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1</v>
      </c>
      <c r="Z1003">
        <v>1</v>
      </c>
      <c r="AA1003">
        <v>1</v>
      </c>
      <c r="AB1003">
        <v>0</v>
      </c>
      <c r="AC1003">
        <v>1</v>
      </c>
      <c r="AD1003">
        <v>1</v>
      </c>
      <c r="AE1003">
        <v>0</v>
      </c>
      <c r="AF1003">
        <v>0</v>
      </c>
      <c r="AG1003">
        <v>1</v>
      </c>
      <c r="AH1003">
        <v>0</v>
      </c>
      <c r="AI1003">
        <v>1</v>
      </c>
    </row>
    <row r="1004" spans="1:37" x14ac:dyDescent="0.25">
      <c r="A1004" t="str">
        <f>"1000"</f>
        <v>1000</v>
      </c>
      <c r="B1004" t="str">
        <f t="shared" si="54"/>
        <v>201</v>
      </c>
      <c r="C1004" t="str">
        <f t="shared" si="55"/>
        <v>40</v>
      </c>
      <c r="D1004" t="str">
        <f>"4"</f>
        <v>4</v>
      </c>
      <c r="E1004" t="str">
        <f>"201-40-4"</f>
        <v>201-40-4</v>
      </c>
      <c r="F1004" t="s">
        <v>41</v>
      </c>
      <c r="G1004" t="s">
        <v>42</v>
      </c>
      <c r="H1004" t="s">
        <v>43</v>
      </c>
      <c r="R1004">
        <v>0</v>
      </c>
      <c r="S1004">
        <v>0</v>
      </c>
      <c r="T1004">
        <v>1</v>
      </c>
      <c r="U1004">
        <v>0</v>
      </c>
      <c r="V1004">
        <v>0</v>
      </c>
      <c r="W1004">
        <v>0</v>
      </c>
      <c r="X1004">
        <v>0</v>
      </c>
      <c r="Y1004">
        <v>1</v>
      </c>
      <c r="Z1004">
        <v>1</v>
      </c>
      <c r="AA1004">
        <v>1</v>
      </c>
      <c r="AB1004">
        <v>1</v>
      </c>
      <c r="AC1004">
        <v>1</v>
      </c>
      <c r="AD1004">
        <v>0</v>
      </c>
      <c r="AE1004">
        <v>0</v>
      </c>
      <c r="AF1004">
        <v>0</v>
      </c>
      <c r="AG1004">
        <v>1</v>
      </c>
      <c r="AH1004">
        <v>0</v>
      </c>
      <c r="AI1004">
        <v>1</v>
      </c>
    </row>
    <row r="1005" spans="1:37" x14ac:dyDescent="0.25">
      <c r="A1005" t="str">
        <f>"1001"</f>
        <v>1001</v>
      </c>
      <c r="B1005" t="str">
        <f t="shared" si="54"/>
        <v>201</v>
      </c>
      <c r="C1005" t="str">
        <f t="shared" ref="C1005:C1029" si="56">"41"</f>
        <v>41</v>
      </c>
      <c r="D1005" t="str">
        <f>"24"</f>
        <v>24</v>
      </c>
      <c r="E1005" t="str">
        <f>"201-41-24"</f>
        <v>201-41-24</v>
      </c>
      <c r="F1005" t="s">
        <v>41</v>
      </c>
      <c r="G1005" t="s">
        <v>44</v>
      </c>
      <c r="H1005" t="s">
        <v>45</v>
      </c>
      <c r="I1005">
        <v>1</v>
      </c>
      <c r="J1005">
        <v>1</v>
      </c>
      <c r="K1005">
        <v>0</v>
      </c>
      <c r="L1005">
        <v>1</v>
      </c>
      <c r="M1005">
        <v>1</v>
      </c>
      <c r="N1005">
        <v>1</v>
      </c>
      <c r="O1005">
        <v>0</v>
      </c>
      <c r="P1005">
        <v>0</v>
      </c>
      <c r="Q1005">
        <v>0</v>
      </c>
      <c r="AF1005">
        <v>1</v>
      </c>
      <c r="AG1005">
        <v>0</v>
      </c>
      <c r="AH1005">
        <v>0</v>
      </c>
      <c r="AI1005">
        <v>1</v>
      </c>
      <c r="AJ1005">
        <v>0</v>
      </c>
      <c r="AK1005">
        <v>1</v>
      </c>
    </row>
    <row r="1006" spans="1:37" x14ac:dyDescent="0.25">
      <c r="A1006" t="str">
        <f>"1002"</f>
        <v>1002</v>
      </c>
      <c r="B1006" t="str">
        <f t="shared" si="54"/>
        <v>201</v>
      </c>
      <c r="C1006" t="str">
        <f t="shared" si="56"/>
        <v>41</v>
      </c>
      <c r="D1006" t="str">
        <f>"23"</f>
        <v>23</v>
      </c>
      <c r="E1006" t="str">
        <f>"201-41-23"</f>
        <v>201-41-23</v>
      </c>
      <c r="F1006" t="s">
        <v>41</v>
      </c>
      <c r="G1006" t="s">
        <v>44</v>
      </c>
      <c r="H1006" t="s">
        <v>45</v>
      </c>
      <c r="I1006">
        <v>0</v>
      </c>
      <c r="J1006">
        <v>1</v>
      </c>
      <c r="K1006">
        <v>0</v>
      </c>
      <c r="L1006">
        <v>0</v>
      </c>
      <c r="M1006">
        <v>1</v>
      </c>
      <c r="N1006">
        <v>1</v>
      </c>
      <c r="O1006">
        <v>0</v>
      </c>
      <c r="P1006">
        <v>0</v>
      </c>
      <c r="Q1006">
        <v>1</v>
      </c>
      <c r="AF1006">
        <v>1</v>
      </c>
      <c r="AG1006">
        <v>0</v>
      </c>
      <c r="AH1006">
        <v>1</v>
      </c>
      <c r="AI1006">
        <v>0</v>
      </c>
      <c r="AJ1006">
        <v>1</v>
      </c>
      <c r="AK1006">
        <v>0</v>
      </c>
    </row>
    <row r="1007" spans="1:37" x14ac:dyDescent="0.25">
      <c r="A1007" t="str">
        <f>"1003"</f>
        <v>1003</v>
      </c>
      <c r="B1007" t="str">
        <f t="shared" si="54"/>
        <v>201</v>
      </c>
      <c r="C1007" t="str">
        <f t="shared" si="56"/>
        <v>41</v>
      </c>
      <c r="D1007" t="str">
        <f>"16"</f>
        <v>16</v>
      </c>
      <c r="E1007" t="str">
        <f>"201-41-16"</f>
        <v>201-41-16</v>
      </c>
      <c r="F1007" t="s">
        <v>41</v>
      </c>
      <c r="G1007" t="s">
        <v>44</v>
      </c>
      <c r="H1007" t="s">
        <v>45</v>
      </c>
      <c r="I1007">
        <v>0</v>
      </c>
      <c r="J1007">
        <v>0</v>
      </c>
      <c r="K1007">
        <v>1</v>
      </c>
      <c r="L1007">
        <v>1</v>
      </c>
      <c r="M1007">
        <v>1</v>
      </c>
      <c r="N1007">
        <v>0</v>
      </c>
      <c r="O1007">
        <v>0</v>
      </c>
      <c r="P1007">
        <v>1</v>
      </c>
      <c r="Q1007">
        <v>1</v>
      </c>
      <c r="AF1007">
        <v>0</v>
      </c>
      <c r="AG1007">
        <v>1</v>
      </c>
      <c r="AH1007">
        <v>0</v>
      </c>
      <c r="AI1007">
        <v>1</v>
      </c>
      <c r="AJ1007">
        <v>1</v>
      </c>
      <c r="AK1007">
        <v>0</v>
      </c>
    </row>
    <row r="1008" spans="1:37" x14ac:dyDescent="0.25">
      <c r="A1008" t="str">
        <f>"1004"</f>
        <v>1004</v>
      </c>
      <c r="B1008" t="str">
        <f t="shared" si="54"/>
        <v>201</v>
      </c>
      <c r="C1008" t="str">
        <f t="shared" si="56"/>
        <v>41</v>
      </c>
      <c r="D1008" t="str">
        <f>"15"</f>
        <v>15</v>
      </c>
      <c r="E1008" t="str">
        <f>"201-41-15"</f>
        <v>201-41-15</v>
      </c>
      <c r="F1008" t="s">
        <v>41</v>
      </c>
      <c r="G1008" t="s">
        <v>44</v>
      </c>
      <c r="H1008" t="s">
        <v>45</v>
      </c>
      <c r="I1008">
        <v>0</v>
      </c>
      <c r="J1008">
        <v>1</v>
      </c>
      <c r="K1008">
        <v>0</v>
      </c>
      <c r="L1008">
        <v>0</v>
      </c>
      <c r="M1008">
        <v>0</v>
      </c>
      <c r="N1008">
        <v>1</v>
      </c>
      <c r="O1008">
        <v>1</v>
      </c>
      <c r="P1008">
        <v>1</v>
      </c>
      <c r="Q1008">
        <v>1</v>
      </c>
      <c r="AF1008">
        <v>0</v>
      </c>
      <c r="AG1008">
        <v>1</v>
      </c>
      <c r="AH1008">
        <v>1</v>
      </c>
      <c r="AI1008">
        <v>0</v>
      </c>
      <c r="AJ1008">
        <v>1</v>
      </c>
      <c r="AK1008">
        <v>0</v>
      </c>
    </row>
    <row r="1009" spans="1:37" x14ac:dyDescent="0.25">
      <c r="A1009" t="str">
        <f>"1005"</f>
        <v>1005</v>
      </c>
      <c r="B1009" t="str">
        <f t="shared" si="54"/>
        <v>201</v>
      </c>
      <c r="C1009" t="str">
        <f t="shared" si="56"/>
        <v>41</v>
      </c>
      <c r="D1009" t="str">
        <f>"9"</f>
        <v>9</v>
      </c>
      <c r="E1009" t="str">
        <f>"201-41-9"</f>
        <v>201-41-9</v>
      </c>
      <c r="F1009" t="s">
        <v>41</v>
      </c>
      <c r="G1009" t="s">
        <v>44</v>
      </c>
      <c r="H1009" t="s">
        <v>45</v>
      </c>
      <c r="I1009">
        <v>0</v>
      </c>
      <c r="J1009">
        <v>0</v>
      </c>
      <c r="K1009">
        <v>0</v>
      </c>
      <c r="L1009">
        <v>0</v>
      </c>
      <c r="M1009">
        <v>1</v>
      </c>
      <c r="N1009">
        <v>1</v>
      </c>
      <c r="O1009">
        <v>1</v>
      </c>
      <c r="P1009">
        <v>1</v>
      </c>
      <c r="Q1009">
        <v>1</v>
      </c>
      <c r="AF1009">
        <v>0</v>
      </c>
      <c r="AG1009">
        <v>1</v>
      </c>
      <c r="AH1009">
        <v>0</v>
      </c>
      <c r="AI1009">
        <v>1</v>
      </c>
      <c r="AJ1009">
        <v>1</v>
      </c>
      <c r="AK1009">
        <v>0</v>
      </c>
    </row>
    <row r="1010" spans="1:37" x14ac:dyDescent="0.25">
      <c r="A1010" t="str">
        <f>"1006"</f>
        <v>1006</v>
      </c>
      <c r="B1010" t="str">
        <f t="shared" si="54"/>
        <v>201</v>
      </c>
      <c r="C1010" t="str">
        <f t="shared" si="56"/>
        <v>41</v>
      </c>
      <c r="D1010" t="str">
        <f>"5"</f>
        <v>5</v>
      </c>
      <c r="E1010" t="str">
        <f>"201-41-5"</f>
        <v>201-41-5</v>
      </c>
      <c r="F1010" t="s">
        <v>41</v>
      </c>
      <c r="G1010" t="s">
        <v>44</v>
      </c>
      <c r="H1010" t="s">
        <v>45</v>
      </c>
      <c r="I1010">
        <v>1</v>
      </c>
      <c r="J1010">
        <v>0</v>
      </c>
      <c r="K1010">
        <v>0</v>
      </c>
      <c r="L1010">
        <v>0</v>
      </c>
      <c r="M1010">
        <v>0</v>
      </c>
      <c r="N1010">
        <v>1</v>
      </c>
      <c r="O1010">
        <v>1</v>
      </c>
      <c r="P1010">
        <v>1</v>
      </c>
      <c r="Q1010">
        <v>1</v>
      </c>
      <c r="AF1010">
        <v>0</v>
      </c>
      <c r="AG1010">
        <v>1</v>
      </c>
      <c r="AH1010">
        <v>0</v>
      </c>
      <c r="AI1010">
        <v>1</v>
      </c>
      <c r="AJ1010">
        <v>1</v>
      </c>
      <c r="AK1010">
        <v>0</v>
      </c>
    </row>
    <row r="1011" spans="1:37" x14ac:dyDescent="0.25">
      <c r="A1011" t="str">
        <f>"1007"</f>
        <v>1007</v>
      </c>
      <c r="B1011" t="str">
        <f t="shared" si="54"/>
        <v>201</v>
      </c>
      <c r="C1011" t="str">
        <f t="shared" si="56"/>
        <v>41</v>
      </c>
      <c r="D1011" t="str">
        <f>"3"</f>
        <v>3</v>
      </c>
      <c r="E1011" t="str">
        <f>"201-41-3"</f>
        <v>201-41-3</v>
      </c>
      <c r="F1011" t="s">
        <v>41</v>
      </c>
      <c r="G1011" t="s">
        <v>44</v>
      </c>
      <c r="H1011" t="s">
        <v>45</v>
      </c>
      <c r="I1011">
        <v>0</v>
      </c>
      <c r="J1011">
        <v>0</v>
      </c>
      <c r="K1011">
        <v>0</v>
      </c>
      <c r="L1011">
        <v>0</v>
      </c>
      <c r="M1011">
        <v>1</v>
      </c>
      <c r="N1011">
        <v>0</v>
      </c>
      <c r="O1011">
        <v>0</v>
      </c>
      <c r="P1011">
        <v>0</v>
      </c>
      <c r="Q1011">
        <v>1</v>
      </c>
      <c r="AF1011">
        <v>0</v>
      </c>
      <c r="AG1011">
        <v>1</v>
      </c>
      <c r="AH1011">
        <v>1</v>
      </c>
      <c r="AI1011">
        <v>0</v>
      </c>
      <c r="AJ1011">
        <v>0</v>
      </c>
      <c r="AK1011">
        <v>1</v>
      </c>
    </row>
    <row r="1012" spans="1:37" x14ac:dyDescent="0.25">
      <c r="A1012" t="str">
        <f>"1008"</f>
        <v>1008</v>
      </c>
      <c r="B1012" t="str">
        <f t="shared" si="54"/>
        <v>201</v>
      </c>
      <c r="C1012" t="str">
        <f t="shared" si="56"/>
        <v>41</v>
      </c>
      <c r="D1012" t="str">
        <f>"22"</f>
        <v>22</v>
      </c>
      <c r="E1012" t="str">
        <f>"201-41-22"</f>
        <v>201-41-22</v>
      </c>
      <c r="F1012" t="s">
        <v>41</v>
      </c>
      <c r="G1012" t="s">
        <v>44</v>
      </c>
      <c r="H1012" t="s">
        <v>45</v>
      </c>
      <c r="I1012">
        <v>0</v>
      </c>
      <c r="J1012">
        <v>1</v>
      </c>
      <c r="K1012">
        <v>0</v>
      </c>
      <c r="L1012">
        <v>1</v>
      </c>
      <c r="M1012">
        <v>1</v>
      </c>
      <c r="N1012">
        <v>0</v>
      </c>
      <c r="O1012">
        <v>1</v>
      </c>
      <c r="P1012">
        <v>0</v>
      </c>
      <c r="Q1012">
        <v>1</v>
      </c>
      <c r="AF1012">
        <v>0</v>
      </c>
      <c r="AG1012">
        <v>1</v>
      </c>
      <c r="AH1012">
        <v>0</v>
      </c>
      <c r="AI1012">
        <v>1</v>
      </c>
      <c r="AJ1012">
        <v>0</v>
      </c>
      <c r="AK1012">
        <v>1</v>
      </c>
    </row>
    <row r="1013" spans="1:37" x14ac:dyDescent="0.25">
      <c r="A1013" t="str">
        <f>"1009"</f>
        <v>1009</v>
      </c>
      <c r="B1013" t="str">
        <f t="shared" si="54"/>
        <v>201</v>
      </c>
      <c r="C1013" t="str">
        <f t="shared" si="56"/>
        <v>41</v>
      </c>
      <c r="D1013" t="str">
        <f>"21"</f>
        <v>21</v>
      </c>
      <c r="E1013" t="str">
        <f>"201-41-21"</f>
        <v>201-41-21</v>
      </c>
      <c r="F1013" t="s">
        <v>41</v>
      </c>
      <c r="G1013" t="s">
        <v>44</v>
      </c>
      <c r="H1013" t="s">
        <v>45</v>
      </c>
      <c r="I1013">
        <v>0</v>
      </c>
      <c r="J1013">
        <v>1</v>
      </c>
      <c r="K1013">
        <v>1</v>
      </c>
      <c r="L1013">
        <v>1</v>
      </c>
      <c r="M1013">
        <v>0</v>
      </c>
      <c r="N1013">
        <v>1</v>
      </c>
      <c r="O1013">
        <v>1</v>
      </c>
      <c r="P1013">
        <v>0</v>
      </c>
      <c r="Q1013">
        <v>0</v>
      </c>
      <c r="AF1013">
        <v>0</v>
      </c>
      <c r="AG1013">
        <v>1</v>
      </c>
      <c r="AH1013">
        <v>1</v>
      </c>
      <c r="AI1013">
        <v>0</v>
      </c>
      <c r="AJ1013">
        <v>1</v>
      </c>
      <c r="AK1013">
        <v>0</v>
      </c>
    </row>
    <row r="1014" spans="1:37" x14ac:dyDescent="0.25">
      <c r="A1014" t="str">
        <f>"1010"</f>
        <v>1010</v>
      </c>
      <c r="B1014" t="str">
        <f t="shared" si="54"/>
        <v>201</v>
      </c>
      <c r="C1014" t="str">
        <f t="shared" si="56"/>
        <v>41</v>
      </c>
      <c r="D1014" t="str">
        <f>"14"</f>
        <v>14</v>
      </c>
      <c r="E1014" t="str">
        <f>"201-41-14"</f>
        <v>201-41-14</v>
      </c>
      <c r="F1014" t="s">
        <v>41</v>
      </c>
      <c r="G1014" t="s">
        <v>44</v>
      </c>
      <c r="H1014" t="s">
        <v>45</v>
      </c>
      <c r="I1014">
        <v>1</v>
      </c>
      <c r="J1014">
        <v>0</v>
      </c>
      <c r="K1014">
        <v>0</v>
      </c>
      <c r="L1014">
        <v>0</v>
      </c>
      <c r="M1014">
        <v>1</v>
      </c>
      <c r="N1014">
        <v>1</v>
      </c>
      <c r="O1014">
        <v>1</v>
      </c>
      <c r="P1014">
        <v>0</v>
      </c>
      <c r="Q1014">
        <v>1</v>
      </c>
      <c r="AF1014">
        <v>0</v>
      </c>
      <c r="AG1014">
        <v>1</v>
      </c>
      <c r="AH1014">
        <v>0</v>
      </c>
      <c r="AI1014">
        <v>1</v>
      </c>
      <c r="AJ1014">
        <v>1</v>
      </c>
      <c r="AK1014">
        <v>0</v>
      </c>
    </row>
    <row r="1015" spans="1:37" x14ac:dyDescent="0.25">
      <c r="A1015" t="str">
        <f>"1011"</f>
        <v>1011</v>
      </c>
      <c r="B1015" t="str">
        <f t="shared" si="54"/>
        <v>201</v>
      </c>
      <c r="C1015" t="str">
        <f t="shared" si="56"/>
        <v>41</v>
      </c>
      <c r="D1015" t="str">
        <f>"13"</f>
        <v>13</v>
      </c>
      <c r="E1015" t="str">
        <f>"201-41-13"</f>
        <v>201-41-13</v>
      </c>
      <c r="F1015" t="s">
        <v>41</v>
      </c>
      <c r="G1015" t="s">
        <v>44</v>
      </c>
      <c r="H1015" t="s">
        <v>45</v>
      </c>
      <c r="I1015">
        <v>0</v>
      </c>
      <c r="J1015">
        <v>1</v>
      </c>
      <c r="K1015">
        <v>0</v>
      </c>
      <c r="L1015">
        <v>0</v>
      </c>
      <c r="M1015">
        <v>1</v>
      </c>
      <c r="N1015">
        <v>0</v>
      </c>
      <c r="O1015">
        <v>1</v>
      </c>
      <c r="P1015">
        <v>0</v>
      </c>
      <c r="Q1015">
        <v>1</v>
      </c>
      <c r="AF1015">
        <v>0</v>
      </c>
      <c r="AG1015">
        <v>1</v>
      </c>
      <c r="AH1015">
        <v>0</v>
      </c>
      <c r="AI1015">
        <v>1</v>
      </c>
      <c r="AJ1015">
        <v>0</v>
      </c>
      <c r="AK1015">
        <v>1</v>
      </c>
    </row>
    <row r="1016" spans="1:37" x14ac:dyDescent="0.25">
      <c r="A1016" t="str">
        <f>"1012"</f>
        <v>1012</v>
      </c>
      <c r="B1016" t="str">
        <f t="shared" si="54"/>
        <v>201</v>
      </c>
      <c r="C1016" t="str">
        <f t="shared" si="56"/>
        <v>41</v>
      </c>
      <c r="D1016" t="str">
        <f>"10"</f>
        <v>10</v>
      </c>
      <c r="E1016" t="str">
        <f>"201-41-10"</f>
        <v>201-41-10</v>
      </c>
      <c r="F1016" t="s">
        <v>41</v>
      </c>
      <c r="G1016" t="s">
        <v>44</v>
      </c>
      <c r="H1016" t="s">
        <v>45</v>
      </c>
      <c r="I1016">
        <v>0</v>
      </c>
      <c r="J1016">
        <v>0</v>
      </c>
      <c r="K1016">
        <v>0</v>
      </c>
      <c r="L1016">
        <v>1</v>
      </c>
      <c r="M1016">
        <v>1</v>
      </c>
      <c r="N1016">
        <v>1</v>
      </c>
      <c r="O1016">
        <v>1</v>
      </c>
      <c r="P1016">
        <v>1</v>
      </c>
      <c r="Q1016">
        <v>0</v>
      </c>
      <c r="AF1016">
        <v>1</v>
      </c>
      <c r="AG1016">
        <v>0</v>
      </c>
      <c r="AH1016">
        <v>1</v>
      </c>
      <c r="AI1016">
        <v>0</v>
      </c>
      <c r="AJ1016">
        <v>0</v>
      </c>
      <c r="AK1016">
        <v>1</v>
      </c>
    </row>
    <row r="1017" spans="1:37" x14ac:dyDescent="0.25">
      <c r="A1017" t="str">
        <f>"1013"</f>
        <v>1013</v>
      </c>
      <c r="B1017" t="str">
        <f t="shared" si="54"/>
        <v>201</v>
      </c>
      <c r="C1017" t="str">
        <f t="shared" si="56"/>
        <v>41</v>
      </c>
      <c r="D1017" t="str">
        <f>"6"</f>
        <v>6</v>
      </c>
      <c r="E1017" t="str">
        <f>"201-41-6"</f>
        <v>201-41-6</v>
      </c>
      <c r="F1017" t="s">
        <v>41</v>
      </c>
      <c r="G1017" t="s">
        <v>44</v>
      </c>
      <c r="H1017" t="s">
        <v>45</v>
      </c>
      <c r="I1017">
        <v>1</v>
      </c>
      <c r="J1017">
        <v>0</v>
      </c>
      <c r="K1017">
        <v>1</v>
      </c>
      <c r="L1017">
        <v>0</v>
      </c>
      <c r="M1017">
        <v>1</v>
      </c>
      <c r="N1017">
        <v>1</v>
      </c>
      <c r="O1017">
        <v>1</v>
      </c>
      <c r="P1017">
        <v>0</v>
      </c>
      <c r="Q1017">
        <v>0</v>
      </c>
      <c r="AF1017">
        <v>0</v>
      </c>
      <c r="AG1017">
        <v>1</v>
      </c>
      <c r="AH1017">
        <v>0</v>
      </c>
      <c r="AI1017">
        <v>1</v>
      </c>
      <c r="AJ1017">
        <v>1</v>
      </c>
      <c r="AK1017">
        <v>0</v>
      </c>
    </row>
    <row r="1018" spans="1:37" x14ac:dyDescent="0.25">
      <c r="A1018" t="str">
        <f>"1014"</f>
        <v>1014</v>
      </c>
      <c r="B1018" t="str">
        <f t="shared" si="54"/>
        <v>201</v>
      </c>
      <c r="C1018" t="str">
        <f t="shared" si="56"/>
        <v>41</v>
      </c>
      <c r="D1018" t="str">
        <f>"2"</f>
        <v>2</v>
      </c>
      <c r="E1018" t="str">
        <f>"201-41-2"</f>
        <v>201-41-2</v>
      </c>
      <c r="F1018" t="s">
        <v>41</v>
      </c>
      <c r="G1018" t="s">
        <v>44</v>
      </c>
      <c r="H1018" t="s">
        <v>45</v>
      </c>
      <c r="I1018">
        <v>1</v>
      </c>
      <c r="J1018">
        <v>0</v>
      </c>
      <c r="K1018">
        <v>0</v>
      </c>
      <c r="L1018">
        <v>0</v>
      </c>
      <c r="M1018">
        <v>1</v>
      </c>
      <c r="N1018">
        <v>1</v>
      </c>
      <c r="O1018">
        <v>1</v>
      </c>
      <c r="P1018">
        <v>0</v>
      </c>
      <c r="Q1018">
        <v>1</v>
      </c>
      <c r="AF1018">
        <v>0</v>
      </c>
      <c r="AG1018">
        <v>1</v>
      </c>
      <c r="AH1018">
        <v>0</v>
      </c>
      <c r="AI1018">
        <v>1</v>
      </c>
      <c r="AJ1018">
        <v>1</v>
      </c>
      <c r="AK1018">
        <v>0</v>
      </c>
    </row>
    <row r="1019" spans="1:37" x14ac:dyDescent="0.25">
      <c r="A1019" t="str">
        <f>"1015"</f>
        <v>1015</v>
      </c>
      <c r="B1019" t="str">
        <f t="shared" si="54"/>
        <v>201</v>
      </c>
      <c r="C1019" t="str">
        <f t="shared" si="56"/>
        <v>41</v>
      </c>
      <c r="D1019" t="str">
        <f>"20"</f>
        <v>20</v>
      </c>
      <c r="E1019" t="str">
        <f>"201-41-20"</f>
        <v>201-41-20</v>
      </c>
      <c r="F1019" t="s">
        <v>41</v>
      </c>
      <c r="G1019" t="s">
        <v>44</v>
      </c>
      <c r="H1019" t="s">
        <v>45</v>
      </c>
      <c r="I1019">
        <v>1</v>
      </c>
      <c r="J1019">
        <v>1</v>
      </c>
      <c r="K1019">
        <v>0</v>
      </c>
      <c r="L1019">
        <v>1</v>
      </c>
      <c r="M1019">
        <v>1</v>
      </c>
      <c r="N1019">
        <v>1</v>
      </c>
      <c r="O1019">
        <v>0</v>
      </c>
      <c r="P1019">
        <v>0</v>
      </c>
      <c r="Q1019">
        <v>0</v>
      </c>
      <c r="AF1019">
        <v>1</v>
      </c>
      <c r="AG1019">
        <v>0</v>
      </c>
      <c r="AH1019">
        <v>0</v>
      </c>
      <c r="AI1019">
        <v>1</v>
      </c>
      <c r="AJ1019">
        <v>0</v>
      </c>
      <c r="AK1019">
        <v>1</v>
      </c>
    </row>
    <row r="1020" spans="1:37" x14ac:dyDescent="0.25">
      <c r="A1020" t="str">
        <f>"1016"</f>
        <v>1016</v>
      </c>
      <c r="B1020" t="str">
        <f t="shared" si="54"/>
        <v>201</v>
      </c>
      <c r="C1020" t="str">
        <f t="shared" si="56"/>
        <v>41</v>
      </c>
      <c r="D1020" t="str">
        <f>"19"</f>
        <v>19</v>
      </c>
      <c r="E1020" t="str">
        <f>"201-41-19"</f>
        <v>201-41-19</v>
      </c>
      <c r="F1020" t="s">
        <v>41</v>
      </c>
      <c r="G1020" t="s">
        <v>44</v>
      </c>
      <c r="H1020" t="s">
        <v>45</v>
      </c>
      <c r="I1020">
        <v>0</v>
      </c>
      <c r="J1020">
        <v>0</v>
      </c>
      <c r="K1020">
        <v>1</v>
      </c>
      <c r="L1020">
        <v>1</v>
      </c>
      <c r="M1020">
        <v>0</v>
      </c>
      <c r="N1020">
        <v>1</v>
      </c>
      <c r="O1020">
        <v>1</v>
      </c>
      <c r="P1020">
        <v>0</v>
      </c>
      <c r="Q1020">
        <v>1</v>
      </c>
      <c r="AF1020">
        <v>1</v>
      </c>
      <c r="AG1020">
        <v>0</v>
      </c>
      <c r="AH1020">
        <v>1</v>
      </c>
      <c r="AI1020">
        <v>0</v>
      </c>
      <c r="AJ1020">
        <v>1</v>
      </c>
      <c r="AK1020">
        <v>0</v>
      </c>
    </row>
    <row r="1021" spans="1:37" x14ac:dyDescent="0.25">
      <c r="A1021" t="str">
        <f>"1017"</f>
        <v>1017</v>
      </c>
      <c r="B1021" t="str">
        <f t="shared" si="54"/>
        <v>201</v>
      </c>
      <c r="C1021" t="str">
        <f t="shared" si="56"/>
        <v>41</v>
      </c>
      <c r="D1021" t="str">
        <f>"11"</f>
        <v>11</v>
      </c>
      <c r="E1021" t="str">
        <f>"201-41-11"</f>
        <v>201-41-11</v>
      </c>
      <c r="F1021" t="s">
        <v>41</v>
      </c>
      <c r="G1021" t="s">
        <v>44</v>
      </c>
      <c r="H1021" t="s">
        <v>45</v>
      </c>
      <c r="I1021">
        <v>0</v>
      </c>
      <c r="J1021">
        <v>0</v>
      </c>
      <c r="K1021">
        <v>0</v>
      </c>
      <c r="L1021">
        <v>1</v>
      </c>
      <c r="M1021">
        <v>1</v>
      </c>
      <c r="N1021">
        <v>1</v>
      </c>
      <c r="O1021">
        <v>1</v>
      </c>
      <c r="P1021">
        <v>1</v>
      </c>
      <c r="Q1021">
        <v>0</v>
      </c>
      <c r="AF1021">
        <v>1</v>
      </c>
      <c r="AG1021">
        <v>0</v>
      </c>
      <c r="AH1021">
        <v>1</v>
      </c>
      <c r="AI1021">
        <v>0</v>
      </c>
      <c r="AJ1021">
        <v>0</v>
      </c>
      <c r="AK1021">
        <v>1</v>
      </c>
    </row>
    <row r="1022" spans="1:37" x14ac:dyDescent="0.25">
      <c r="A1022" t="str">
        <f>"1018"</f>
        <v>1018</v>
      </c>
      <c r="B1022" t="str">
        <f t="shared" si="54"/>
        <v>201</v>
      </c>
      <c r="C1022" t="str">
        <f t="shared" si="56"/>
        <v>41</v>
      </c>
      <c r="D1022" t="str">
        <f>"7"</f>
        <v>7</v>
      </c>
      <c r="E1022" t="str">
        <f>"201-41-7"</f>
        <v>201-41-7</v>
      </c>
      <c r="F1022" t="s">
        <v>41</v>
      </c>
      <c r="G1022" t="s">
        <v>44</v>
      </c>
      <c r="H1022" t="s">
        <v>45</v>
      </c>
      <c r="I1022">
        <v>1</v>
      </c>
      <c r="J1022">
        <v>0</v>
      </c>
      <c r="K1022">
        <v>0</v>
      </c>
      <c r="L1022">
        <v>0</v>
      </c>
      <c r="M1022">
        <v>1</v>
      </c>
      <c r="N1022">
        <v>1</v>
      </c>
      <c r="O1022">
        <v>0</v>
      </c>
      <c r="P1022">
        <v>1</v>
      </c>
      <c r="Q1022">
        <v>1</v>
      </c>
      <c r="AF1022">
        <v>0</v>
      </c>
      <c r="AG1022">
        <v>1</v>
      </c>
      <c r="AH1022">
        <v>0</v>
      </c>
      <c r="AI1022">
        <v>1</v>
      </c>
      <c r="AJ1022">
        <v>0</v>
      </c>
      <c r="AK1022">
        <v>1</v>
      </c>
    </row>
    <row r="1023" spans="1:37" x14ac:dyDescent="0.25">
      <c r="A1023" t="str">
        <f>"1019"</f>
        <v>1019</v>
      </c>
      <c r="B1023" t="str">
        <f t="shared" si="54"/>
        <v>201</v>
      </c>
      <c r="C1023" t="str">
        <f t="shared" si="56"/>
        <v>41</v>
      </c>
      <c r="D1023" t="str">
        <f>"1"</f>
        <v>1</v>
      </c>
      <c r="E1023" t="str">
        <f>"201-41-1"</f>
        <v>201-41-1</v>
      </c>
      <c r="F1023" t="s">
        <v>41</v>
      </c>
      <c r="G1023" t="s">
        <v>44</v>
      </c>
      <c r="H1023" t="s">
        <v>45</v>
      </c>
      <c r="I1023">
        <v>0</v>
      </c>
      <c r="J1023">
        <v>0</v>
      </c>
      <c r="K1023">
        <v>1</v>
      </c>
      <c r="L1023">
        <v>0</v>
      </c>
      <c r="M1023">
        <v>0</v>
      </c>
      <c r="N1023">
        <v>1</v>
      </c>
      <c r="O1023">
        <v>1</v>
      </c>
      <c r="P1023">
        <v>0</v>
      </c>
      <c r="Q1023">
        <v>1</v>
      </c>
      <c r="AF1023">
        <v>0</v>
      </c>
      <c r="AG1023">
        <v>1</v>
      </c>
      <c r="AH1023">
        <v>0</v>
      </c>
      <c r="AI1023">
        <v>1</v>
      </c>
      <c r="AJ1023">
        <v>1</v>
      </c>
      <c r="AK1023">
        <v>0</v>
      </c>
    </row>
    <row r="1024" spans="1:37" x14ac:dyDescent="0.25">
      <c r="A1024" t="str">
        <f>"1020"</f>
        <v>1020</v>
      </c>
      <c r="B1024" t="str">
        <f t="shared" si="54"/>
        <v>201</v>
      </c>
      <c r="C1024" t="str">
        <f t="shared" si="56"/>
        <v>41</v>
      </c>
      <c r="D1024" t="str">
        <f>"25"</f>
        <v>25</v>
      </c>
      <c r="E1024" t="str">
        <f>"201-41-25"</f>
        <v>201-41-25</v>
      </c>
      <c r="F1024" t="s">
        <v>41</v>
      </c>
      <c r="G1024" t="s">
        <v>44</v>
      </c>
      <c r="H1024" t="s">
        <v>45</v>
      </c>
      <c r="I1024">
        <v>1</v>
      </c>
      <c r="J1024">
        <v>0</v>
      </c>
      <c r="K1024">
        <v>1</v>
      </c>
      <c r="L1024">
        <v>1</v>
      </c>
      <c r="M1024">
        <v>1</v>
      </c>
      <c r="N1024">
        <v>0</v>
      </c>
      <c r="O1024">
        <v>1</v>
      </c>
      <c r="P1024">
        <v>0</v>
      </c>
      <c r="Q1024">
        <v>0</v>
      </c>
      <c r="AF1024">
        <v>0</v>
      </c>
      <c r="AG1024">
        <v>1</v>
      </c>
      <c r="AH1024">
        <v>1</v>
      </c>
      <c r="AI1024">
        <v>0</v>
      </c>
      <c r="AJ1024">
        <v>1</v>
      </c>
      <c r="AK1024">
        <v>0</v>
      </c>
    </row>
    <row r="1025" spans="1:37" x14ac:dyDescent="0.25">
      <c r="A1025" t="str">
        <f>"1021"</f>
        <v>1021</v>
      </c>
      <c r="B1025" t="str">
        <f t="shared" si="54"/>
        <v>201</v>
      </c>
      <c r="C1025" t="str">
        <f t="shared" si="56"/>
        <v>41</v>
      </c>
      <c r="D1025" t="str">
        <f>"18"</f>
        <v>18</v>
      </c>
      <c r="E1025" t="str">
        <f>"201-41-18"</f>
        <v>201-41-18</v>
      </c>
      <c r="F1025" t="s">
        <v>41</v>
      </c>
      <c r="G1025" t="s">
        <v>44</v>
      </c>
      <c r="H1025" t="s">
        <v>45</v>
      </c>
      <c r="I1025">
        <v>1</v>
      </c>
      <c r="J1025">
        <v>0</v>
      </c>
      <c r="K1025">
        <v>0</v>
      </c>
      <c r="L1025">
        <v>1</v>
      </c>
      <c r="M1025">
        <v>0</v>
      </c>
      <c r="N1025">
        <v>1</v>
      </c>
      <c r="O1025">
        <v>1</v>
      </c>
      <c r="P1025">
        <v>0</v>
      </c>
      <c r="Q1025">
        <v>1</v>
      </c>
      <c r="AF1025">
        <v>0</v>
      </c>
      <c r="AG1025">
        <v>1</v>
      </c>
      <c r="AH1025">
        <v>0</v>
      </c>
      <c r="AI1025">
        <v>1</v>
      </c>
      <c r="AJ1025">
        <v>0</v>
      </c>
      <c r="AK1025">
        <v>1</v>
      </c>
    </row>
    <row r="1026" spans="1:37" x14ac:dyDescent="0.25">
      <c r="A1026" t="str">
        <f>"1022"</f>
        <v>1022</v>
      </c>
      <c r="B1026" t="str">
        <f t="shared" si="54"/>
        <v>201</v>
      </c>
      <c r="C1026" t="str">
        <f t="shared" si="56"/>
        <v>41</v>
      </c>
      <c r="D1026" t="str">
        <f>"17"</f>
        <v>17</v>
      </c>
      <c r="E1026" t="str">
        <f>"201-41-17"</f>
        <v>201-41-17</v>
      </c>
      <c r="F1026" t="s">
        <v>41</v>
      </c>
      <c r="G1026" t="s">
        <v>44</v>
      </c>
      <c r="H1026" t="s">
        <v>45</v>
      </c>
      <c r="I1026">
        <v>0</v>
      </c>
      <c r="J1026">
        <v>0</v>
      </c>
      <c r="K1026">
        <v>1</v>
      </c>
      <c r="L1026">
        <v>0</v>
      </c>
      <c r="M1026">
        <v>0</v>
      </c>
      <c r="N1026">
        <v>1</v>
      </c>
      <c r="O1026">
        <v>1</v>
      </c>
      <c r="P1026">
        <v>0</v>
      </c>
      <c r="Q1026">
        <v>1</v>
      </c>
      <c r="AF1026">
        <v>0</v>
      </c>
      <c r="AG1026">
        <v>1</v>
      </c>
      <c r="AH1026">
        <v>0</v>
      </c>
      <c r="AI1026">
        <v>1</v>
      </c>
      <c r="AJ1026">
        <v>1</v>
      </c>
      <c r="AK1026">
        <v>0</v>
      </c>
    </row>
    <row r="1027" spans="1:37" x14ac:dyDescent="0.25">
      <c r="A1027" t="str">
        <f>"1023"</f>
        <v>1023</v>
      </c>
      <c r="B1027" t="str">
        <f t="shared" si="54"/>
        <v>201</v>
      </c>
      <c r="C1027" t="str">
        <f t="shared" si="56"/>
        <v>41</v>
      </c>
      <c r="D1027" t="str">
        <f>"12"</f>
        <v>12</v>
      </c>
      <c r="E1027" t="str">
        <f>"201-41-12"</f>
        <v>201-41-12</v>
      </c>
      <c r="F1027" t="s">
        <v>41</v>
      </c>
      <c r="G1027" t="s">
        <v>44</v>
      </c>
      <c r="H1027" t="s">
        <v>45</v>
      </c>
      <c r="I1027">
        <v>1</v>
      </c>
      <c r="J1027">
        <v>0</v>
      </c>
      <c r="K1027">
        <v>0</v>
      </c>
      <c r="L1027">
        <v>0</v>
      </c>
      <c r="M1027">
        <v>1</v>
      </c>
      <c r="N1027">
        <v>1</v>
      </c>
      <c r="O1027">
        <v>1</v>
      </c>
      <c r="P1027">
        <v>0</v>
      </c>
      <c r="Q1027">
        <v>1</v>
      </c>
      <c r="AF1027">
        <v>0</v>
      </c>
      <c r="AG1027">
        <v>1</v>
      </c>
      <c r="AH1027">
        <v>0</v>
      </c>
      <c r="AI1027">
        <v>1</v>
      </c>
      <c r="AJ1027">
        <v>0</v>
      </c>
      <c r="AK1027">
        <v>1</v>
      </c>
    </row>
    <row r="1028" spans="1:37" x14ac:dyDescent="0.25">
      <c r="A1028" t="str">
        <f>"1024"</f>
        <v>1024</v>
      </c>
      <c r="B1028" t="str">
        <f t="shared" si="54"/>
        <v>201</v>
      </c>
      <c r="C1028" t="str">
        <f t="shared" si="56"/>
        <v>41</v>
      </c>
      <c r="D1028" t="str">
        <f>"8"</f>
        <v>8</v>
      </c>
      <c r="E1028" t="str">
        <f>"201-41-8"</f>
        <v>201-41-8</v>
      </c>
      <c r="F1028" t="s">
        <v>41</v>
      </c>
      <c r="G1028" t="s">
        <v>44</v>
      </c>
      <c r="H1028" t="s">
        <v>45</v>
      </c>
      <c r="I1028">
        <v>0</v>
      </c>
      <c r="J1028">
        <v>0</v>
      </c>
      <c r="K1028">
        <v>1</v>
      </c>
      <c r="L1028">
        <v>1</v>
      </c>
      <c r="M1028">
        <v>1</v>
      </c>
      <c r="N1028">
        <v>0</v>
      </c>
      <c r="O1028">
        <v>1</v>
      </c>
      <c r="P1028">
        <v>0</v>
      </c>
      <c r="Q1028">
        <v>1</v>
      </c>
      <c r="AF1028">
        <v>1</v>
      </c>
      <c r="AG1028">
        <v>0</v>
      </c>
      <c r="AH1028">
        <v>0</v>
      </c>
      <c r="AI1028">
        <v>1</v>
      </c>
      <c r="AJ1028">
        <v>0</v>
      </c>
      <c r="AK1028">
        <v>1</v>
      </c>
    </row>
    <row r="1029" spans="1:37" x14ac:dyDescent="0.25">
      <c r="A1029" t="str">
        <f>"1025"</f>
        <v>1025</v>
      </c>
      <c r="B1029" t="str">
        <f t="shared" ref="B1029:B1092" si="57">"201"</f>
        <v>201</v>
      </c>
      <c r="C1029" t="str">
        <f t="shared" si="56"/>
        <v>41</v>
      </c>
      <c r="D1029" t="str">
        <f>"4"</f>
        <v>4</v>
      </c>
      <c r="E1029" t="str">
        <f>"201-41-4"</f>
        <v>201-41-4</v>
      </c>
      <c r="F1029" t="s">
        <v>41</v>
      </c>
      <c r="G1029" t="s">
        <v>44</v>
      </c>
      <c r="H1029" t="s">
        <v>45</v>
      </c>
      <c r="I1029">
        <v>1</v>
      </c>
      <c r="J1029">
        <v>0</v>
      </c>
      <c r="K1029">
        <v>0</v>
      </c>
      <c r="L1029">
        <v>0</v>
      </c>
      <c r="M1029">
        <v>1</v>
      </c>
      <c r="N1029">
        <v>1</v>
      </c>
      <c r="O1029">
        <v>1</v>
      </c>
      <c r="P1029">
        <v>0</v>
      </c>
      <c r="Q1029">
        <v>1</v>
      </c>
      <c r="AF1029">
        <v>0</v>
      </c>
      <c r="AG1029">
        <v>1</v>
      </c>
      <c r="AH1029">
        <v>0</v>
      </c>
      <c r="AI1029">
        <v>1</v>
      </c>
      <c r="AJ1029">
        <v>0</v>
      </c>
      <c r="AK1029">
        <v>1</v>
      </c>
    </row>
    <row r="1030" spans="1:37" x14ac:dyDescent="0.25">
      <c r="A1030" t="str">
        <f>"1026"</f>
        <v>1026</v>
      </c>
      <c r="B1030" t="str">
        <f t="shared" si="57"/>
        <v>201</v>
      </c>
      <c r="C1030" t="str">
        <f t="shared" ref="C1030:C1054" si="58">"42"</f>
        <v>42</v>
      </c>
      <c r="D1030" t="str">
        <f>"20"</f>
        <v>20</v>
      </c>
      <c r="E1030" t="str">
        <f>"201-42-20"</f>
        <v>201-42-20</v>
      </c>
      <c r="F1030" t="s">
        <v>41</v>
      </c>
      <c r="G1030" t="s">
        <v>44</v>
      </c>
      <c r="H1030" t="s">
        <v>45</v>
      </c>
      <c r="I1030">
        <v>0</v>
      </c>
      <c r="J1030">
        <v>1</v>
      </c>
      <c r="K1030">
        <v>0</v>
      </c>
      <c r="L1030">
        <v>0</v>
      </c>
      <c r="M1030">
        <v>1</v>
      </c>
      <c r="N1030">
        <v>1</v>
      </c>
      <c r="O1030">
        <v>1</v>
      </c>
      <c r="P1030">
        <v>0</v>
      </c>
      <c r="Q1030">
        <v>1</v>
      </c>
      <c r="AF1030">
        <v>0</v>
      </c>
      <c r="AG1030">
        <v>1</v>
      </c>
      <c r="AH1030">
        <v>0</v>
      </c>
      <c r="AI1030">
        <v>1</v>
      </c>
      <c r="AJ1030">
        <v>0</v>
      </c>
      <c r="AK1030">
        <v>1</v>
      </c>
    </row>
    <row r="1031" spans="1:37" x14ac:dyDescent="0.25">
      <c r="A1031" t="str">
        <f>"1027"</f>
        <v>1027</v>
      </c>
      <c r="B1031" t="str">
        <f t="shared" si="57"/>
        <v>201</v>
      </c>
      <c r="C1031" t="str">
        <f t="shared" si="58"/>
        <v>42</v>
      </c>
      <c r="D1031" t="str">
        <f>"19"</f>
        <v>19</v>
      </c>
      <c r="E1031" t="str">
        <f>"201-42-19"</f>
        <v>201-42-19</v>
      </c>
      <c r="F1031" t="s">
        <v>41</v>
      </c>
      <c r="G1031" t="s">
        <v>44</v>
      </c>
      <c r="H1031" t="s">
        <v>45</v>
      </c>
      <c r="I1031">
        <v>1</v>
      </c>
      <c r="J1031">
        <v>0</v>
      </c>
      <c r="K1031">
        <v>0</v>
      </c>
      <c r="L1031">
        <v>1</v>
      </c>
      <c r="M1031">
        <v>1</v>
      </c>
      <c r="N1031">
        <v>0</v>
      </c>
      <c r="O1031">
        <v>1</v>
      </c>
      <c r="P1031">
        <v>0</v>
      </c>
      <c r="Q1031">
        <v>1</v>
      </c>
      <c r="AF1031">
        <v>0</v>
      </c>
      <c r="AG1031">
        <v>1</v>
      </c>
      <c r="AH1031">
        <v>0</v>
      </c>
      <c r="AI1031">
        <v>1</v>
      </c>
      <c r="AJ1031">
        <v>1</v>
      </c>
      <c r="AK1031">
        <v>0</v>
      </c>
    </row>
    <row r="1032" spans="1:37" x14ac:dyDescent="0.25">
      <c r="A1032" t="str">
        <f>"1028"</f>
        <v>1028</v>
      </c>
      <c r="B1032" t="str">
        <f t="shared" si="57"/>
        <v>201</v>
      </c>
      <c r="C1032" t="str">
        <f t="shared" si="58"/>
        <v>42</v>
      </c>
      <c r="D1032" t="str">
        <f>"15"</f>
        <v>15</v>
      </c>
      <c r="E1032" t="str">
        <f>"201-42-15"</f>
        <v>201-42-15</v>
      </c>
      <c r="F1032" t="s">
        <v>41</v>
      </c>
      <c r="G1032" t="s">
        <v>44</v>
      </c>
      <c r="H1032" t="s">
        <v>45</v>
      </c>
      <c r="I1032">
        <v>1</v>
      </c>
      <c r="J1032">
        <v>0</v>
      </c>
      <c r="K1032">
        <v>0</v>
      </c>
      <c r="L1032">
        <v>0</v>
      </c>
      <c r="M1032">
        <v>1</v>
      </c>
      <c r="N1032">
        <v>1</v>
      </c>
      <c r="O1032">
        <v>1</v>
      </c>
      <c r="P1032">
        <v>0</v>
      </c>
      <c r="Q1032">
        <v>1</v>
      </c>
      <c r="AF1032">
        <v>0</v>
      </c>
      <c r="AG1032">
        <v>1</v>
      </c>
      <c r="AH1032">
        <v>0</v>
      </c>
      <c r="AI1032">
        <v>1</v>
      </c>
      <c r="AJ1032">
        <v>0</v>
      </c>
      <c r="AK1032">
        <v>1</v>
      </c>
    </row>
    <row r="1033" spans="1:37" x14ac:dyDescent="0.25">
      <c r="A1033" t="str">
        <f>"1029"</f>
        <v>1029</v>
      </c>
      <c r="B1033" t="str">
        <f t="shared" si="57"/>
        <v>201</v>
      </c>
      <c r="C1033" t="str">
        <f t="shared" si="58"/>
        <v>42</v>
      </c>
      <c r="D1033" t="str">
        <f>"14"</f>
        <v>14</v>
      </c>
      <c r="E1033" t="str">
        <f>"201-42-14"</f>
        <v>201-42-14</v>
      </c>
      <c r="F1033" t="s">
        <v>41</v>
      </c>
      <c r="G1033" t="s">
        <v>44</v>
      </c>
      <c r="H1033" t="s">
        <v>45</v>
      </c>
      <c r="I1033">
        <v>1</v>
      </c>
      <c r="J1033">
        <v>0</v>
      </c>
      <c r="K1033">
        <v>0</v>
      </c>
      <c r="L1033">
        <v>1</v>
      </c>
      <c r="M1033">
        <v>1</v>
      </c>
      <c r="N1033">
        <v>0</v>
      </c>
      <c r="O1033">
        <v>1</v>
      </c>
      <c r="P1033">
        <v>0</v>
      </c>
      <c r="Q1033">
        <v>1</v>
      </c>
      <c r="AF1033">
        <v>0</v>
      </c>
      <c r="AG1033">
        <v>1</v>
      </c>
      <c r="AH1033">
        <v>0</v>
      </c>
      <c r="AI1033">
        <v>1</v>
      </c>
      <c r="AJ1033">
        <v>1</v>
      </c>
      <c r="AK1033">
        <v>0</v>
      </c>
    </row>
    <row r="1034" spans="1:37" x14ac:dyDescent="0.25">
      <c r="A1034" t="str">
        <f>"1030"</f>
        <v>1030</v>
      </c>
      <c r="B1034" t="str">
        <f t="shared" si="57"/>
        <v>201</v>
      </c>
      <c r="C1034" t="str">
        <f t="shared" si="58"/>
        <v>42</v>
      </c>
      <c r="D1034" t="str">
        <f>"8"</f>
        <v>8</v>
      </c>
      <c r="E1034" t="str">
        <f>"201-42-8"</f>
        <v>201-42-8</v>
      </c>
      <c r="F1034" t="s">
        <v>41</v>
      </c>
      <c r="G1034" t="s">
        <v>44</v>
      </c>
      <c r="H1034" t="s">
        <v>45</v>
      </c>
      <c r="I1034">
        <v>1</v>
      </c>
      <c r="J1034">
        <v>0</v>
      </c>
      <c r="K1034">
        <v>0</v>
      </c>
      <c r="L1034">
        <v>1</v>
      </c>
      <c r="M1034">
        <v>1</v>
      </c>
      <c r="N1034">
        <v>1</v>
      </c>
      <c r="O1034">
        <v>1</v>
      </c>
      <c r="P1034">
        <v>0</v>
      </c>
      <c r="Q1034">
        <v>0</v>
      </c>
      <c r="AF1034">
        <v>0</v>
      </c>
      <c r="AG1034">
        <v>1</v>
      </c>
      <c r="AH1034">
        <v>0</v>
      </c>
      <c r="AI1034">
        <v>1</v>
      </c>
      <c r="AJ1034">
        <v>0</v>
      </c>
      <c r="AK1034">
        <v>1</v>
      </c>
    </row>
    <row r="1035" spans="1:37" x14ac:dyDescent="0.25">
      <c r="A1035" t="str">
        <f>"1031"</f>
        <v>1031</v>
      </c>
      <c r="B1035" t="str">
        <f t="shared" si="57"/>
        <v>201</v>
      </c>
      <c r="C1035" t="str">
        <f t="shared" si="58"/>
        <v>42</v>
      </c>
      <c r="D1035" t="str">
        <f>"5"</f>
        <v>5</v>
      </c>
      <c r="E1035" t="str">
        <f>"201-42-5"</f>
        <v>201-42-5</v>
      </c>
      <c r="F1035" t="s">
        <v>41</v>
      </c>
      <c r="G1035" t="s">
        <v>44</v>
      </c>
      <c r="H1035" t="s">
        <v>45</v>
      </c>
      <c r="I1035">
        <v>0</v>
      </c>
      <c r="J1035">
        <v>1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1</v>
      </c>
      <c r="Q1035">
        <v>0</v>
      </c>
      <c r="AF1035">
        <v>0</v>
      </c>
      <c r="AG1035">
        <v>1</v>
      </c>
      <c r="AH1035">
        <v>1</v>
      </c>
      <c r="AI1035">
        <v>0</v>
      </c>
      <c r="AJ1035">
        <v>1</v>
      </c>
      <c r="AK1035">
        <v>0</v>
      </c>
    </row>
    <row r="1036" spans="1:37" x14ac:dyDescent="0.25">
      <c r="A1036" t="str">
        <f>"1032"</f>
        <v>1032</v>
      </c>
      <c r="B1036" t="str">
        <f t="shared" si="57"/>
        <v>201</v>
      </c>
      <c r="C1036" t="str">
        <f t="shared" si="58"/>
        <v>42</v>
      </c>
      <c r="D1036" t="str">
        <f>"2"</f>
        <v>2</v>
      </c>
      <c r="E1036" t="str">
        <f>"201-42-2"</f>
        <v>201-42-2</v>
      </c>
      <c r="F1036" t="s">
        <v>41</v>
      </c>
      <c r="G1036" t="s">
        <v>44</v>
      </c>
      <c r="H1036" t="s">
        <v>45</v>
      </c>
      <c r="I1036">
        <v>0</v>
      </c>
      <c r="J1036">
        <v>0</v>
      </c>
      <c r="K1036">
        <v>0</v>
      </c>
      <c r="L1036">
        <v>1</v>
      </c>
      <c r="M1036">
        <v>1</v>
      </c>
      <c r="N1036">
        <v>1</v>
      </c>
      <c r="O1036">
        <v>1</v>
      </c>
      <c r="P1036">
        <v>0</v>
      </c>
      <c r="Q1036">
        <v>1</v>
      </c>
      <c r="AF1036">
        <v>0</v>
      </c>
      <c r="AG1036">
        <v>1</v>
      </c>
      <c r="AH1036">
        <v>1</v>
      </c>
      <c r="AI1036">
        <v>0</v>
      </c>
      <c r="AJ1036">
        <v>0</v>
      </c>
      <c r="AK1036">
        <v>1</v>
      </c>
    </row>
    <row r="1037" spans="1:37" x14ac:dyDescent="0.25">
      <c r="A1037" t="str">
        <f>"1033"</f>
        <v>1033</v>
      </c>
      <c r="B1037" t="str">
        <f t="shared" si="57"/>
        <v>201</v>
      </c>
      <c r="C1037" t="str">
        <f t="shared" si="58"/>
        <v>42</v>
      </c>
      <c r="D1037" t="str">
        <f>"22"</f>
        <v>22</v>
      </c>
      <c r="E1037" t="str">
        <f>"201-42-22"</f>
        <v>201-42-22</v>
      </c>
      <c r="F1037" t="s">
        <v>41</v>
      </c>
      <c r="G1037" t="s">
        <v>44</v>
      </c>
      <c r="H1037" t="s">
        <v>45</v>
      </c>
      <c r="I1037">
        <v>1</v>
      </c>
      <c r="J1037">
        <v>0</v>
      </c>
      <c r="K1037">
        <v>1</v>
      </c>
      <c r="L1037">
        <v>1</v>
      </c>
      <c r="M1037">
        <v>0</v>
      </c>
      <c r="N1037">
        <v>0</v>
      </c>
      <c r="O1037">
        <v>1</v>
      </c>
      <c r="P1037">
        <v>0</v>
      </c>
      <c r="Q1037">
        <v>1</v>
      </c>
      <c r="AF1037">
        <v>0</v>
      </c>
      <c r="AG1037">
        <v>1</v>
      </c>
      <c r="AH1037">
        <v>0</v>
      </c>
      <c r="AI1037">
        <v>1</v>
      </c>
      <c r="AJ1037">
        <v>1</v>
      </c>
      <c r="AK1037">
        <v>0</v>
      </c>
    </row>
    <row r="1038" spans="1:37" x14ac:dyDescent="0.25">
      <c r="A1038" t="str">
        <f>"1034"</f>
        <v>1034</v>
      </c>
      <c r="B1038" t="str">
        <f t="shared" si="57"/>
        <v>201</v>
      </c>
      <c r="C1038" t="str">
        <f t="shared" si="58"/>
        <v>42</v>
      </c>
      <c r="D1038" t="str">
        <f>"21"</f>
        <v>21</v>
      </c>
      <c r="E1038" t="str">
        <f>"201-42-21"</f>
        <v>201-42-21</v>
      </c>
      <c r="F1038" t="s">
        <v>41</v>
      </c>
      <c r="G1038" t="s">
        <v>44</v>
      </c>
      <c r="H1038" t="s">
        <v>45</v>
      </c>
      <c r="I1038">
        <v>1</v>
      </c>
      <c r="J1038">
        <v>0</v>
      </c>
      <c r="K1038">
        <v>1</v>
      </c>
      <c r="L1038">
        <v>0</v>
      </c>
      <c r="M1038">
        <v>1</v>
      </c>
      <c r="N1038">
        <v>1</v>
      </c>
      <c r="O1038">
        <v>0</v>
      </c>
      <c r="P1038">
        <v>0</v>
      </c>
      <c r="Q1038">
        <v>1</v>
      </c>
      <c r="AF1038">
        <v>0</v>
      </c>
      <c r="AG1038">
        <v>1</v>
      </c>
      <c r="AH1038">
        <v>1</v>
      </c>
      <c r="AI1038">
        <v>0</v>
      </c>
      <c r="AJ1038">
        <v>1</v>
      </c>
      <c r="AK1038">
        <v>0</v>
      </c>
    </row>
    <row r="1039" spans="1:37" x14ac:dyDescent="0.25">
      <c r="A1039" t="str">
        <f>"1035"</f>
        <v>1035</v>
      </c>
      <c r="B1039" t="str">
        <f t="shared" si="57"/>
        <v>201</v>
      </c>
      <c r="C1039" t="str">
        <f t="shared" si="58"/>
        <v>42</v>
      </c>
      <c r="D1039" t="str">
        <f>"12"</f>
        <v>12</v>
      </c>
      <c r="E1039" t="str">
        <f>"201-42-12"</f>
        <v>201-42-12</v>
      </c>
      <c r="F1039" t="s">
        <v>41</v>
      </c>
      <c r="G1039" t="s">
        <v>44</v>
      </c>
      <c r="H1039" t="s">
        <v>45</v>
      </c>
      <c r="I1039">
        <v>1</v>
      </c>
      <c r="J1039">
        <v>0</v>
      </c>
      <c r="K1039">
        <v>0</v>
      </c>
      <c r="L1039">
        <v>1</v>
      </c>
      <c r="M1039">
        <v>1</v>
      </c>
      <c r="N1039">
        <v>0</v>
      </c>
      <c r="O1039">
        <v>1</v>
      </c>
      <c r="P1039">
        <v>0</v>
      </c>
      <c r="Q1039">
        <v>1</v>
      </c>
      <c r="AF1039">
        <v>0</v>
      </c>
      <c r="AG1039">
        <v>1</v>
      </c>
      <c r="AH1039">
        <v>0</v>
      </c>
      <c r="AI1039">
        <v>1</v>
      </c>
      <c r="AJ1039">
        <v>1</v>
      </c>
      <c r="AK1039">
        <v>0</v>
      </c>
    </row>
    <row r="1040" spans="1:37" x14ac:dyDescent="0.25">
      <c r="A1040" t="str">
        <f>"1036"</f>
        <v>1036</v>
      </c>
      <c r="B1040" t="str">
        <f t="shared" si="57"/>
        <v>201</v>
      </c>
      <c r="C1040" t="str">
        <f t="shared" si="58"/>
        <v>42</v>
      </c>
      <c r="D1040" t="str">
        <f>"9"</f>
        <v>9</v>
      </c>
      <c r="E1040" t="str">
        <f>"201-42-9"</f>
        <v>201-42-9</v>
      </c>
      <c r="F1040" t="s">
        <v>41</v>
      </c>
      <c r="G1040" t="s">
        <v>44</v>
      </c>
      <c r="H1040" t="s">
        <v>45</v>
      </c>
      <c r="I1040">
        <v>1</v>
      </c>
      <c r="J1040">
        <v>0</v>
      </c>
      <c r="K1040">
        <v>1</v>
      </c>
      <c r="L1040">
        <v>0</v>
      </c>
      <c r="M1040">
        <v>1</v>
      </c>
      <c r="N1040">
        <v>1</v>
      </c>
      <c r="O1040">
        <v>0</v>
      </c>
      <c r="P1040">
        <v>0</v>
      </c>
      <c r="Q1040">
        <v>1</v>
      </c>
      <c r="AF1040">
        <v>0</v>
      </c>
      <c r="AG1040">
        <v>1</v>
      </c>
      <c r="AH1040">
        <v>1</v>
      </c>
      <c r="AI1040">
        <v>0</v>
      </c>
      <c r="AJ1040">
        <v>1</v>
      </c>
      <c r="AK1040">
        <v>0</v>
      </c>
    </row>
    <row r="1041" spans="1:37" x14ac:dyDescent="0.25">
      <c r="A1041" t="str">
        <f>"1037"</f>
        <v>1037</v>
      </c>
      <c r="B1041" t="str">
        <f t="shared" si="57"/>
        <v>201</v>
      </c>
      <c r="C1041" t="str">
        <f t="shared" si="58"/>
        <v>42</v>
      </c>
      <c r="D1041" t="str">
        <f>"6"</f>
        <v>6</v>
      </c>
      <c r="E1041" t="str">
        <f>"201-42-6"</f>
        <v>201-42-6</v>
      </c>
      <c r="F1041" t="s">
        <v>41</v>
      </c>
      <c r="G1041" t="s">
        <v>44</v>
      </c>
      <c r="H1041" t="s">
        <v>45</v>
      </c>
      <c r="I1041">
        <v>1</v>
      </c>
      <c r="J1041">
        <v>0</v>
      </c>
      <c r="K1041">
        <v>1</v>
      </c>
      <c r="L1041">
        <v>0</v>
      </c>
      <c r="M1041">
        <v>1</v>
      </c>
      <c r="N1041">
        <v>0</v>
      </c>
      <c r="O1041">
        <v>1</v>
      </c>
      <c r="P1041">
        <v>1</v>
      </c>
      <c r="Q1041">
        <v>0</v>
      </c>
      <c r="AF1041">
        <v>0</v>
      </c>
      <c r="AG1041">
        <v>1</v>
      </c>
      <c r="AH1041">
        <v>1</v>
      </c>
      <c r="AI1041">
        <v>0</v>
      </c>
      <c r="AJ1041">
        <v>1</v>
      </c>
      <c r="AK1041">
        <v>0</v>
      </c>
    </row>
    <row r="1042" spans="1:37" x14ac:dyDescent="0.25">
      <c r="A1042" t="str">
        <f>"1038"</f>
        <v>1038</v>
      </c>
      <c r="B1042" t="str">
        <f t="shared" si="57"/>
        <v>201</v>
      </c>
      <c r="C1042" t="str">
        <f t="shared" si="58"/>
        <v>42</v>
      </c>
      <c r="D1042" t="str">
        <f>"1"</f>
        <v>1</v>
      </c>
      <c r="E1042" t="str">
        <f>"201-42-1"</f>
        <v>201-42-1</v>
      </c>
      <c r="F1042" t="s">
        <v>41</v>
      </c>
      <c r="G1042" t="s">
        <v>44</v>
      </c>
      <c r="H1042" t="s">
        <v>45</v>
      </c>
      <c r="I1042">
        <v>1</v>
      </c>
      <c r="J1042">
        <v>0</v>
      </c>
      <c r="K1042">
        <v>1</v>
      </c>
      <c r="L1042">
        <v>1</v>
      </c>
      <c r="M1042">
        <v>1</v>
      </c>
      <c r="N1042">
        <v>0</v>
      </c>
      <c r="O1042">
        <v>1</v>
      </c>
      <c r="P1042">
        <v>0</v>
      </c>
      <c r="Q1042">
        <v>0</v>
      </c>
      <c r="AF1042">
        <v>0</v>
      </c>
      <c r="AG1042">
        <v>1</v>
      </c>
      <c r="AH1042">
        <v>1</v>
      </c>
      <c r="AI1042">
        <v>0</v>
      </c>
      <c r="AJ1042">
        <v>1</v>
      </c>
      <c r="AK1042">
        <v>0</v>
      </c>
    </row>
    <row r="1043" spans="1:37" x14ac:dyDescent="0.25">
      <c r="A1043" t="str">
        <f>"1039"</f>
        <v>1039</v>
      </c>
      <c r="B1043" t="str">
        <f t="shared" si="57"/>
        <v>201</v>
      </c>
      <c r="C1043" t="str">
        <f t="shared" si="58"/>
        <v>42</v>
      </c>
      <c r="D1043" t="str">
        <f>"25"</f>
        <v>25</v>
      </c>
      <c r="E1043" t="str">
        <f>"201-42-25"</f>
        <v>201-42-25</v>
      </c>
      <c r="F1043" t="s">
        <v>41</v>
      </c>
      <c r="G1043" t="s">
        <v>44</v>
      </c>
      <c r="H1043" t="s">
        <v>45</v>
      </c>
      <c r="I1043">
        <v>0</v>
      </c>
      <c r="J1043">
        <v>1</v>
      </c>
      <c r="K1043">
        <v>0</v>
      </c>
      <c r="L1043">
        <v>0</v>
      </c>
      <c r="M1043">
        <v>1</v>
      </c>
      <c r="N1043">
        <v>1</v>
      </c>
      <c r="O1043">
        <v>1</v>
      </c>
      <c r="P1043">
        <v>1</v>
      </c>
      <c r="Q1043">
        <v>0</v>
      </c>
      <c r="AF1043">
        <v>0</v>
      </c>
      <c r="AG1043">
        <v>1</v>
      </c>
      <c r="AH1043">
        <v>0</v>
      </c>
      <c r="AI1043">
        <v>1</v>
      </c>
      <c r="AJ1043">
        <v>0</v>
      </c>
      <c r="AK1043">
        <v>1</v>
      </c>
    </row>
    <row r="1044" spans="1:37" x14ac:dyDescent="0.25">
      <c r="A1044" t="str">
        <f>"1040"</f>
        <v>1040</v>
      </c>
      <c r="B1044" t="str">
        <f t="shared" si="57"/>
        <v>201</v>
      </c>
      <c r="C1044" t="str">
        <f t="shared" si="58"/>
        <v>42</v>
      </c>
      <c r="D1044" t="str">
        <f>"17"</f>
        <v>17</v>
      </c>
      <c r="E1044" t="str">
        <f>"201-42-17"</f>
        <v>201-42-17</v>
      </c>
      <c r="F1044" t="s">
        <v>41</v>
      </c>
      <c r="G1044" t="s">
        <v>44</v>
      </c>
      <c r="H1044" t="s">
        <v>45</v>
      </c>
      <c r="I1044">
        <v>0</v>
      </c>
      <c r="J1044">
        <v>0</v>
      </c>
      <c r="K1044">
        <v>1</v>
      </c>
      <c r="L1044">
        <v>1</v>
      </c>
      <c r="M1044">
        <v>1</v>
      </c>
      <c r="N1044">
        <v>0</v>
      </c>
      <c r="O1044">
        <v>1</v>
      </c>
      <c r="P1044">
        <v>0</v>
      </c>
      <c r="Q1044">
        <v>1</v>
      </c>
      <c r="AF1044">
        <v>0</v>
      </c>
      <c r="AG1044">
        <v>1</v>
      </c>
      <c r="AH1044">
        <v>1</v>
      </c>
      <c r="AI1044">
        <v>0</v>
      </c>
      <c r="AJ1044">
        <v>1</v>
      </c>
      <c r="AK1044">
        <v>0</v>
      </c>
    </row>
    <row r="1045" spans="1:37" x14ac:dyDescent="0.25">
      <c r="A1045" t="str">
        <f>"1041"</f>
        <v>1041</v>
      </c>
      <c r="B1045" t="str">
        <f t="shared" si="57"/>
        <v>201</v>
      </c>
      <c r="C1045" t="str">
        <f t="shared" si="58"/>
        <v>42</v>
      </c>
      <c r="D1045" t="str">
        <f>"16"</f>
        <v>16</v>
      </c>
      <c r="E1045" t="str">
        <f>"201-42-16"</f>
        <v>201-42-16</v>
      </c>
      <c r="F1045" t="s">
        <v>41</v>
      </c>
      <c r="G1045" t="s">
        <v>44</v>
      </c>
      <c r="H1045" t="s">
        <v>45</v>
      </c>
      <c r="I1045">
        <v>0</v>
      </c>
      <c r="J1045">
        <v>0</v>
      </c>
      <c r="K1045">
        <v>1</v>
      </c>
      <c r="L1045">
        <v>1</v>
      </c>
      <c r="M1045">
        <v>1</v>
      </c>
      <c r="N1045">
        <v>0</v>
      </c>
      <c r="O1045">
        <v>1</v>
      </c>
      <c r="P1045">
        <v>0</v>
      </c>
      <c r="Q1045">
        <v>1</v>
      </c>
      <c r="AF1045">
        <v>0</v>
      </c>
      <c r="AG1045">
        <v>1</v>
      </c>
      <c r="AH1045">
        <v>1</v>
      </c>
      <c r="AI1045">
        <v>0</v>
      </c>
      <c r="AJ1045">
        <v>1</v>
      </c>
      <c r="AK1045">
        <v>0</v>
      </c>
    </row>
    <row r="1046" spans="1:37" x14ac:dyDescent="0.25">
      <c r="A1046" t="str">
        <f>"1042"</f>
        <v>1042</v>
      </c>
      <c r="B1046" t="str">
        <f t="shared" si="57"/>
        <v>201</v>
      </c>
      <c r="C1046" t="str">
        <f t="shared" si="58"/>
        <v>42</v>
      </c>
      <c r="D1046" t="str">
        <f>"10"</f>
        <v>10</v>
      </c>
      <c r="E1046" t="str">
        <f>"201-42-10"</f>
        <v>201-42-10</v>
      </c>
      <c r="F1046" t="s">
        <v>41</v>
      </c>
      <c r="G1046" t="s">
        <v>44</v>
      </c>
      <c r="H1046" t="s">
        <v>45</v>
      </c>
      <c r="I1046">
        <v>1</v>
      </c>
      <c r="J1046">
        <v>0</v>
      </c>
      <c r="K1046">
        <v>0</v>
      </c>
      <c r="L1046">
        <v>1</v>
      </c>
      <c r="M1046">
        <v>1</v>
      </c>
      <c r="N1046">
        <v>1</v>
      </c>
      <c r="O1046">
        <v>1</v>
      </c>
      <c r="P1046">
        <v>0</v>
      </c>
      <c r="Q1046">
        <v>0</v>
      </c>
      <c r="AF1046">
        <v>0</v>
      </c>
      <c r="AG1046">
        <v>1</v>
      </c>
      <c r="AH1046">
        <v>0</v>
      </c>
      <c r="AI1046">
        <v>1</v>
      </c>
      <c r="AJ1046">
        <v>0</v>
      </c>
      <c r="AK1046">
        <v>1</v>
      </c>
    </row>
    <row r="1047" spans="1:37" x14ac:dyDescent="0.25">
      <c r="A1047" t="str">
        <f>"1043"</f>
        <v>1043</v>
      </c>
      <c r="B1047" t="str">
        <f t="shared" si="57"/>
        <v>201</v>
      </c>
      <c r="C1047" t="str">
        <f t="shared" si="58"/>
        <v>42</v>
      </c>
      <c r="D1047" t="str">
        <f>"7"</f>
        <v>7</v>
      </c>
      <c r="E1047" t="str">
        <f>"201-42-7"</f>
        <v>201-42-7</v>
      </c>
      <c r="F1047" t="s">
        <v>41</v>
      </c>
      <c r="G1047" t="s">
        <v>44</v>
      </c>
      <c r="H1047" t="s">
        <v>45</v>
      </c>
      <c r="I1047">
        <v>1</v>
      </c>
      <c r="J1047">
        <v>0</v>
      </c>
      <c r="K1047">
        <v>1</v>
      </c>
      <c r="L1047">
        <v>0</v>
      </c>
      <c r="M1047">
        <v>0</v>
      </c>
      <c r="N1047">
        <v>0</v>
      </c>
      <c r="O1047">
        <v>1</v>
      </c>
      <c r="P1047">
        <v>1</v>
      </c>
      <c r="Q1047">
        <v>1</v>
      </c>
      <c r="AF1047">
        <v>0</v>
      </c>
      <c r="AG1047">
        <v>1</v>
      </c>
      <c r="AH1047">
        <v>1</v>
      </c>
      <c r="AI1047">
        <v>0</v>
      </c>
      <c r="AJ1047">
        <v>1</v>
      </c>
      <c r="AK1047">
        <v>0</v>
      </c>
    </row>
    <row r="1048" spans="1:37" x14ac:dyDescent="0.25">
      <c r="A1048" t="str">
        <f>"1044"</f>
        <v>1044</v>
      </c>
      <c r="B1048" t="str">
        <f t="shared" si="57"/>
        <v>201</v>
      </c>
      <c r="C1048" t="str">
        <f t="shared" si="58"/>
        <v>42</v>
      </c>
      <c r="D1048" t="str">
        <f>"3"</f>
        <v>3</v>
      </c>
      <c r="E1048" t="str">
        <f>"201-42-3"</f>
        <v>201-42-3</v>
      </c>
      <c r="F1048" t="s">
        <v>41</v>
      </c>
      <c r="G1048" t="s">
        <v>44</v>
      </c>
      <c r="H1048" t="s">
        <v>45</v>
      </c>
      <c r="I1048">
        <v>0</v>
      </c>
      <c r="J1048">
        <v>0</v>
      </c>
      <c r="K1048">
        <v>0</v>
      </c>
      <c r="L1048">
        <v>1</v>
      </c>
      <c r="M1048">
        <v>1</v>
      </c>
      <c r="N1048">
        <v>1</v>
      </c>
      <c r="O1048">
        <v>1</v>
      </c>
      <c r="P1048">
        <v>0</v>
      </c>
      <c r="Q1048">
        <v>1</v>
      </c>
      <c r="AF1048">
        <v>1</v>
      </c>
      <c r="AG1048">
        <v>0</v>
      </c>
      <c r="AH1048">
        <v>1</v>
      </c>
      <c r="AI1048">
        <v>0</v>
      </c>
      <c r="AJ1048">
        <v>1</v>
      </c>
      <c r="AK1048">
        <v>0</v>
      </c>
    </row>
    <row r="1049" spans="1:37" x14ac:dyDescent="0.25">
      <c r="A1049" t="str">
        <f>"1045"</f>
        <v>1045</v>
      </c>
      <c r="B1049" t="str">
        <f t="shared" si="57"/>
        <v>201</v>
      </c>
      <c r="C1049" t="str">
        <f t="shared" si="58"/>
        <v>42</v>
      </c>
      <c r="D1049" t="str">
        <f>"24"</f>
        <v>24</v>
      </c>
      <c r="E1049" t="str">
        <f>"201-42-24"</f>
        <v>201-42-24</v>
      </c>
      <c r="F1049" t="s">
        <v>41</v>
      </c>
      <c r="G1049" t="s">
        <v>44</v>
      </c>
      <c r="H1049" t="s">
        <v>45</v>
      </c>
      <c r="I1049">
        <v>1</v>
      </c>
      <c r="J1049">
        <v>1</v>
      </c>
      <c r="K1049">
        <v>0</v>
      </c>
      <c r="L1049">
        <v>0</v>
      </c>
      <c r="M1049">
        <v>1</v>
      </c>
      <c r="N1049">
        <v>0</v>
      </c>
      <c r="O1049">
        <v>1</v>
      </c>
      <c r="P1049">
        <v>0</v>
      </c>
      <c r="Q1049">
        <v>1</v>
      </c>
      <c r="AF1049">
        <v>0</v>
      </c>
      <c r="AG1049">
        <v>1</v>
      </c>
      <c r="AH1049">
        <v>0</v>
      </c>
      <c r="AI1049">
        <v>1</v>
      </c>
      <c r="AJ1049">
        <v>1</v>
      </c>
      <c r="AK1049">
        <v>0</v>
      </c>
    </row>
    <row r="1050" spans="1:37" x14ac:dyDescent="0.25">
      <c r="A1050" t="str">
        <f>"1046"</f>
        <v>1046</v>
      </c>
      <c r="B1050" t="str">
        <f t="shared" si="57"/>
        <v>201</v>
      </c>
      <c r="C1050" t="str">
        <f t="shared" si="58"/>
        <v>42</v>
      </c>
      <c r="D1050" t="str">
        <f>"18"</f>
        <v>18</v>
      </c>
      <c r="E1050" t="str">
        <f>"201-42-18"</f>
        <v>201-42-18</v>
      </c>
      <c r="F1050" t="s">
        <v>41</v>
      </c>
      <c r="G1050" t="s">
        <v>44</v>
      </c>
      <c r="H1050" t="s">
        <v>45</v>
      </c>
      <c r="I1050">
        <v>1</v>
      </c>
      <c r="J1050">
        <v>1</v>
      </c>
      <c r="K1050">
        <v>0</v>
      </c>
      <c r="L1050">
        <v>1</v>
      </c>
      <c r="M1050">
        <v>0</v>
      </c>
      <c r="N1050">
        <v>1</v>
      </c>
      <c r="O1050">
        <v>1</v>
      </c>
      <c r="P1050">
        <v>0</v>
      </c>
      <c r="Q1050">
        <v>0</v>
      </c>
      <c r="AF1050">
        <v>0</v>
      </c>
      <c r="AG1050">
        <v>1</v>
      </c>
      <c r="AH1050">
        <v>1</v>
      </c>
      <c r="AI1050">
        <v>0</v>
      </c>
      <c r="AJ1050">
        <v>1</v>
      </c>
      <c r="AK1050">
        <v>0</v>
      </c>
    </row>
    <row r="1051" spans="1:37" x14ac:dyDescent="0.25">
      <c r="A1051" t="str">
        <f>"1047"</f>
        <v>1047</v>
      </c>
      <c r="B1051" t="str">
        <f t="shared" si="57"/>
        <v>201</v>
      </c>
      <c r="C1051" t="str">
        <f t="shared" si="58"/>
        <v>42</v>
      </c>
      <c r="D1051" t="str">
        <f>"11"</f>
        <v>11</v>
      </c>
      <c r="E1051" t="str">
        <f>"201-42-11"</f>
        <v>201-42-11</v>
      </c>
      <c r="F1051" t="s">
        <v>41</v>
      </c>
      <c r="G1051" t="s">
        <v>44</v>
      </c>
      <c r="H1051" t="s">
        <v>45</v>
      </c>
      <c r="I1051">
        <v>0</v>
      </c>
      <c r="J1051">
        <v>1</v>
      </c>
      <c r="K1051">
        <v>1</v>
      </c>
      <c r="L1051">
        <v>0</v>
      </c>
      <c r="M1051">
        <v>0</v>
      </c>
      <c r="N1051">
        <v>1</v>
      </c>
      <c r="O1051">
        <v>0</v>
      </c>
      <c r="P1051">
        <v>1</v>
      </c>
      <c r="Q1051">
        <v>1</v>
      </c>
      <c r="AF1051">
        <v>1</v>
      </c>
      <c r="AG1051">
        <v>0</v>
      </c>
      <c r="AH1051">
        <v>1</v>
      </c>
      <c r="AI1051">
        <v>0</v>
      </c>
      <c r="AJ1051">
        <v>1</v>
      </c>
      <c r="AK1051">
        <v>0</v>
      </c>
    </row>
    <row r="1052" spans="1:37" x14ac:dyDescent="0.25">
      <c r="A1052" t="str">
        <f>"1048"</f>
        <v>1048</v>
      </c>
      <c r="B1052" t="str">
        <f t="shared" si="57"/>
        <v>201</v>
      </c>
      <c r="C1052" t="str">
        <f t="shared" si="58"/>
        <v>42</v>
      </c>
      <c r="D1052" t="str">
        <f>"4"</f>
        <v>4</v>
      </c>
      <c r="E1052" t="str">
        <f>"201-42-4"</f>
        <v>201-42-4</v>
      </c>
      <c r="F1052" t="s">
        <v>41</v>
      </c>
      <c r="G1052" t="s">
        <v>44</v>
      </c>
      <c r="H1052" t="s">
        <v>45</v>
      </c>
      <c r="I1052">
        <v>1</v>
      </c>
      <c r="J1052">
        <v>0</v>
      </c>
      <c r="K1052">
        <v>0</v>
      </c>
      <c r="L1052">
        <v>0</v>
      </c>
      <c r="M1052">
        <v>1</v>
      </c>
      <c r="N1052">
        <v>1</v>
      </c>
      <c r="O1052">
        <v>0</v>
      </c>
      <c r="P1052">
        <v>1</v>
      </c>
      <c r="Q1052">
        <v>1</v>
      </c>
      <c r="AF1052">
        <v>0</v>
      </c>
      <c r="AG1052">
        <v>1</v>
      </c>
      <c r="AH1052">
        <v>0</v>
      </c>
      <c r="AI1052">
        <v>1</v>
      </c>
      <c r="AJ1052">
        <v>0</v>
      </c>
      <c r="AK1052">
        <v>1</v>
      </c>
    </row>
    <row r="1053" spans="1:37" x14ac:dyDescent="0.25">
      <c r="A1053" t="str">
        <f>"1049"</f>
        <v>1049</v>
      </c>
      <c r="B1053" t="str">
        <f t="shared" si="57"/>
        <v>201</v>
      </c>
      <c r="C1053" t="str">
        <f t="shared" si="58"/>
        <v>42</v>
      </c>
      <c r="D1053" t="str">
        <f>"13"</f>
        <v>13</v>
      </c>
      <c r="E1053" t="str">
        <f>"201-42-13"</f>
        <v>201-42-13</v>
      </c>
      <c r="F1053" t="s">
        <v>41</v>
      </c>
      <c r="G1053" t="s">
        <v>44</v>
      </c>
      <c r="H1053" t="s">
        <v>45</v>
      </c>
      <c r="I1053">
        <v>1</v>
      </c>
      <c r="J1053">
        <v>0</v>
      </c>
      <c r="K1053">
        <v>0</v>
      </c>
      <c r="L1053">
        <v>1</v>
      </c>
      <c r="M1053">
        <v>1</v>
      </c>
      <c r="N1053">
        <v>0</v>
      </c>
      <c r="O1053">
        <v>1</v>
      </c>
      <c r="P1053">
        <v>0</v>
      </c>
      <c r="Q1053">
        <v>1</v>
      </c>
      <c r="AF1053">
        <v>0</v>
      </c>
      <c r="AG1053">
        <v>1</v>
      </c>
      <c r="AH1053">
        <v>0</v>
      </c>
      <c r="AI1053">
        <v>1</v>
      </c>
      <c r="AJ1053">
        <v>1</v>
      </c>
      <c r="AK1053">
        <v>0</v>
      </c>
    </row>
    <row r="1054" spans="1:37" x14ac:dyDescent="0.25">
      <c r="A1054" t="str">
        <f>"1050"</f>
        <v>1050</v>
      </c>
      <c r="B1054" t="str">
        <f t="shared" si="57"/>
        <v>201</v>
      </c>
      <c r="C1054" t="str">
        <f t="shared" si="58"/>
        <v>42</v>
      </c>
      <c r="D1054" t="str">
        <f>"23"</f>
        <v>23</v>
      </c>
      <c r="E1054" t="str">
        <f>"201-42-23"</f>
        <v>201-42-23</v>
      </c>
      <c r="F1054" t="s">
        <v>41</v>
      </c>
      <c r="G1054" t="s">
        <v>44</v>
      </c>
      <c r="H1054" t="s">
        <v>45</v>
      </c>
      <c r="I1054">
        <v>0</v>
      </c>
      <c r="J1054">
        <v>0</v>
      </c>
      <c r="K1054">
        <v>0</v>
      </c>
      <c r="L1054">
        <v>1</v>
      </c>
      <c r="M1054">
        <v>0</v>
      </c>
      <c r="N1054">
        <v>1</v>
      </c>
      <c r="O1054">
        <v>1</v>
      </c>
      <c r="P1054">
        <v>1</v>
      </c>
      <c r="Q1054">
        <v>1</v>
      </c>
      <c r="AF1054">
        <v>0</v>
      </c>
      <c r="AG1054">
        <v>1</v>
      </c>
      <c r="AH1054">
        <v>0</v>
      </c>
      <c r="AI1054">
        <v>1</v>
      </c>
      <c r="AJ1054">
        <v>1</v>
      </c>
      <c r="AK1054">
        <v>0</v>
      </c>
    </row>
    <row r="1055" spans="1:37" x14ac:dyDescent="0.25">
      <c r="A1055" t="str">
        <f>"1051"</f>
        <v>1051</v>
      </c>
      <c r="B1055" t="str">
        <f t="shared" si="57"/>
        <v>201</v>
      </c>
      <c r="C1055" t="str">
        <f t="shared" ref="C1055:C1079" si="59">"43"</f>
        <v>43</v>
      </c>
      <c r="D1055" t="str">
        <f>"24"</f>
        <v>24</v>
      </c>
      <c r="E1055" t="str">
        <f>"201-43-24"</f>
        <v>201-43-24</v>
      </c>
      <c r="F1055" t="s">
        <v>41</v>
      </c>
      <c r="G1055" t="s">
        <v>42</v>
      </c>
      <c r="H1055" t="s">
        <v>43</v>
      </c>
      <c r="R1055">
        <v>1</v>
      </c>
      <c r="S1055">
        <v>0</v>
      </c>
      <c r="T1055">
        <v>0</v>
      </c>
      <c r="U1055">
        <v>0</v>
      </c>
      <c r="V1055">
        <v>0</v>
      </c>
      <c r="W1055">
        <v>1</v>
      </c>
      <c r="X1055">
        <v>0</v>
      </c>
      <c r="Y1055">
        <v>1</v>
      </c>
      <c r="Z1055">
        <v>1</v>
      </c>
      <c r="AA1055">
        <v>0</v>
      </c>
      <c r="AB1055">
        <v>1</v>
      </c>
      <c r="AC1055">
        <v>0</v>
      </c>
      <c r="AD1055">
        <v>1</v>
      </c>
      <c r="AE1055">
        <v>0</v>
      </c>
      <c r="AF1055">
        <v>1</v>
      </c>
      <c r="AG1055">
        <v>0</v>
      </c>
      <c r="AH1055">
        <v>1</v>
      </c>
      <c r="AI1055">
        <v>0</v>
      </c>
    </row>
    <row r="1056" spans="1:37" x14ac:dyDescent="0.25">
      <c r="A1056" t="str">
        <f>"1052"</f>
        <v>1052</v>
      </c>
      <c r="B1056" t="str">
        <f t="shared" si="57"/>
        <v>201</v>
      </c>
      <c r="C1056" t="str">
        <f t="shared" si="59"/>
        <v>43</v>
      </c>
      <c r="D1056" t="str">
        <f>"23"</f>
        <v>23</v>
      </c>
      <c r="E1056" t="str">
        <f>"201-43-23"</f>
        <v>201-43-23</v>
      </c>
      <c r="F1056" t="s">
        <v>41</v>
      </c>
      <c r="G1056" t="s">
        <v>42</v>
      </c>
      <c r="H1056" t="s">
        <v>43</v>
      </c>
      <c r="R1056">
        <v>0</v>
      </c>
      <c r="S1056">
        <v>0</v>
      </c>
      <c r="T1056">
        <v>1</v>
      </c>
      <c r="U1056">
        <v>0</v>
      </c>
      <c r="V1056">
        <v>0</v>
      </c>
      <c r="W1056">
        <v>1</v>
      </c>
      <c r="X1056">
        <v>0</v>
      </c>
      <c r="Y1056">
        <v>1</v>
      </c>
      <c r="Z1056">
        <v>1</v>
      </c>
      <c r="AA1056">
        <v>0</v>
      </c>
      <c r="AB1056">
        <v>1</v>
      </c>
      <c r="AC1056">
        <v>1</v>
      </c>
      <c r="AD1056">
        <v>0</v>
      </c>
      <c r="AE1056">
        <v>0</v>
      </c>
      <c r="AF1056">
        <v>0</v>
      </c>
      <c r="AG1056">
        <v>1</v>
      </c>
      <c r="AH1056">
        <v>1</v>
      </c>
      <c r="AI1056">
        <v>0</v>
      </c>
    </row>
    <row r="1057" spans="1:37" x14ac:dyDescent="0.25">
      <c r="A1057" t="str">
        <f>"1053"</f>
        <v>1053</v>
      </c>
      <c r="B1057" t="str">
        <f t="shared" si="57"/>
        <v>201</v>
      </c>
      <c r="C1057" t="str">
        <f t="shared" si="59"/>
        <v>43</v>
      </c>
      <c r="D1057" t="str">
        <f>"14"</f>
        <v>14</v>
      </c>
      <c r="E1057" t="str">
        <f>"201-43-14"</f>
        <v>201-43-14</v>
      </c>
      <c r="F1057" t="s">
        <v>41</v>
      </c>
      <c r="G1057" t="s">
        <v>42</v>
      </c>
      <c r="H1057" t="s">
        <v>43</v>
      </c>
      <c r="R1057">
        <v>0</v>
      </c>
      <c r="S1057">
        <v>0</v>
      </c>
      <c r="T1057">
        <v>0</v>
      </c>
      <c r="U1057">
        <v>1</v>
      </c>
      <c r="V1057">
        <v>0</v>
      </c>
      <c r="W1057">
        <v>1</v>
      </c>
      <c r="X1057">
        <v>1</v>
      </c>
      <c r="Y1057">
        <v>1</v>
      </c>
      <c r="Z1057">
        <v>0</v>
      </c>
      <c r="AA1057">
        <v>0</v>
      </c>
      <c r="AB1057">
        <v>1</v>
      </c>
      <c r="AC1057">
        <v>0</v>
      </c>
      <c r="AD1057">
        <v>0</v>
      </c>
      <c r="AE1057">
        <v>1</v>
      </c>
      <c r="AF1057">
        <v>0</v>
      </c>
      <c r="AG1057">
        <v>1</v>
      </c>
      <c r="AH1057">
        <v>0</v>
      </c>
      <c r="AI1057">
        <v>1</v>
      </c>
    </row>
    <row r="1058" spans="1:37" x14ac:dyDescent="0.25">
      <c r="A1058" t="str">
        <f>"1054"</f>
        <v>1054</v>
      </c>
      <c r="B1058" t="str">
        <f t="shared" si="57"/>
        <v>201</v>
      </c>
      <c r="C1058" t="str">
        <f t="shared" si="59"/>
        <v>43</v>
      </c>
      <c r="D1058" t="str">
        <f>"13"</f>
        <v>13</v>
      </c>
      <c r="E1058" t="str">
        <f>"201-43-13"</f>
        <v>201-43-13</v>
      </c>
      <c r="F1058" t="s">
        <v>41</v>
      </c>
      <c r="G1058" t="s">
        <v>42</v>
      </c>
      <c r="H1058" t="s">
        <v>43</v>
      </c>
      <c r="R1058">
        <v>0</v>
      </c>
      <c r="S1058">
        <v>1</v>
      </c>
      <c r="T1058">
        <v>0</v>
      </c>
      <c r="U1058">
        <v>1</v>
      </c>
      <c r="V1058">
        <v>1</v>
      </c>
      <c r="W1058">
        <v>0</v>
      </c>
      <c r="X1058">
        <v>1</v>
      </c>
      <c r="Y1058">
        <v>0</v>
      </c>
      <c r="Z1058">
        <v>0</v>
      </c>
      <c r="AA1058">
        <v>0</v>
      </c>
      <c r="AB1058">
        <v>1</v>
      </c>
      <c r="AC1058">
        <v>0</v>
      </c>
      <c r="AD1058">
        <v>0</v>
      </c>
      <c r="AE1058">
        <v>1</v>
      </c>
      <c r="AF1058">
        <v>0</v>
      </c>
      <c r="AG1058">
        <v>1</v>
      </c>
      <c r="AH1058">
        <v>0</v>
      </c>
      <c r="AI1058">
        <v>1</v>
      </c>
    </row>
    <row r="1059" spans="1:37" x14ac:dyDescent="0.25">
      <c r="A1059" t="str">
        <f>"1055"</f>
        <v>1055</v>
      </c>
      <c r="B1059" t="str">
        <f t="shared" si="57"/>
        <v>201</v>
      </c>
      <c r="C1059" t="str">
        <f t="shared" si="59"/>
        <v>43</v>
      </c>
      <c r="D1059" t="str">
        <f>"9"</f>
        <v>9</v>
      </c>
      <c r="E1059" t="str">
        <f>"201-43-9"</f>
        <v>201-43-9</v>
      </c>
      <c r="F1059" t="s">
        <v>41</v>
      </c>
      <c r="G1059" t="s">
        <v>42</v>
      </c>
      <c r="H1059" t="s">
        <v>43</v>
      </c>
      <c r="R1059">
        <v>1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1</v>
      </c>
      <c r="Z1059">
        <v>1</v>
      </c>
      <c r="AA1059">
        <v>1</v>
      </c>
      <c r="AB1059">
        <v>0</v>
      </c>
      <c r="AC1059">
        <v>1</v>
      </c>
      <c r="AD1059">
        <v>1</v>
      </c>
      <c r="AE1059">
        <v>0</v>
      </c>
      <c r="AF1059">
        <v>1</v>
      </c>
      <c r="AG1059">
        <v>0</v>
      </c>
      <c r="AH1059">
        <v>1</v>
      </c>
      <c r="AI1059">
        <v>0</v>
      </c>
    </row>
    <row r="1060" spans="1:37" x14ac:dyDescent="0.25">
      <c r="A1060" t="str">
        <f>"1056"</f>
        <v>1056</v>
      </c>
      <c r="B1060" t="str">
        <f t="shared" si="57"/>
        <v>201</v>
      </c>
      <c r="C1060" t="str">
        <f t="shared" si="59"/>
        <v>43</v>
      </c>
      <c r="D1060" t="str">
        <f>"5"</f>
        <v>5</v>
      </c>
      <c r="E1060" t="str">
        <f>"201-43-5"</f>
        <v>201-43-5</v>
      </c>
      <c r="F1060" t="s">
        <v>41</v>
      </c>
      <c r="G1060" t="s">
        <v>44</v>
      </c>
      <c r="H1060" t="s">
        <v>45</v>
      </c>
      <c r="I1060">
        <v>1</v>
      </c>
      <c r="J1060">
        <v>1</v>
      </c>
      <c r="K1060">
        <v>0</v>
      </c>
      <c r="L1060">
        <v>0</v>
      </c>
      <c r="M1060">
        <v>1</v>
      </c>
      <c r="N1060">
        <v>0</v>
      </c>
      <c r="O1060">
        <v>0</v>
      </c>
      <c r="P1060">
        <v>1</v>
      </c>
      <c r="Q1060">
        <v>1</v>
      </c>
      <c r="AF1060">
        <v>0</v>
      </c>
      <c r="AG1060">
        <v>1</v>
      </c>
      <c r="AH1060">
        <v>0</v>
      </c>
      <c r="AI1060">
        <v>1</v>
      </c>
      <c r="AJ1060">
        <v>1</v>
      </c>
      <c r="AK1060">
        <v>0</v>
      </c>
    </row>
    <row r="1061" spans="1:37" x14ac:dyDescent="0.25">
      <c r="A1061" t="str">
        <f>"1057"</f>
        <v>1057</v>
      </c>
      <c r="B1061" t="str">
        <f t="shared" si="57"/>
        <v>201</v>
      </c>
      <c r="C1061" t="str">
        <f t="shared" si="59"/>
        <v>43</v>
      </c>
      <c r="D1061" t="str">
        <f>"3"</f>
        <v>3</v>
      </c>
      <c r="E1061" t="str">
        <f>"201-43-3"</f>
        <v>201-43-3</v>
      </c>
      <c r="F1061" t="s">
        <v>41</v>
      </c>
      <c r="G1061" t="s">
        <v>42</v>
      </c>
      <c r="H1061" t="s">
        <v>43</v>
      </c>
      <c r="R1061">
        <v>0</v>
      </c>
      <c r="S1061">
        <v>0</v>
      </c>
      <c r="T1061">
        <v>1</v>
      </c>
      <c r="U1061">
        <v>0</v>
      </c>
      <c r="V1061">
        <v>0</v>
      </c>
      <c r="W1061">
        <v>0</v>
      </c>
      <c r="X1061">
        <v>0</v>
      </c>
      <c r="Y1061">
        <v>1</v>
      </c>
      <c r="Z1061">
        <v>1</v>
      </c>
      <c r="AA1061">
        <v>1</v>
      </c>
      <c r="AB1061">
        <v>1</v>
      </c>
      <c r="AC1061">
        <v>1</v>
      </c>
      <c r="AD1061">
        <v>0</v>
      </c>
      <c r="AE1061">
        <v>0</v>
      </c>
      <c r="AF1061">
        <v>0</v>
      </c>
      <c r="AG1061">
        <v>1</v>
      </c>
      <c r="AH1061">
        <v>0</v>
      </c>
      <c r="AI1061">
        <v>1</v>
      </c>
    </row>
    <row r="1062" spans="1:37" x14ac:dyDescent="0.25">
      <c r="A1062" t="str">
        <f>"1058"</f>
        <v>1058</v>
      </c>
      <c r="B1062" t="str">
        <f t="shared" si="57"/>
        <v>201</v>
      </c>
      <c r="C1062" t="str">
        <f t="shared" si="59"/>
        <v>43</v>
      </c>
      <c r="D1062" t="str">
        <f>"21"</f>
        <v>21</v>
      </c>
      <c r="E1062" t="str">
        <f>"201-43-21"</f>
        <v>201-43-21</v>
      </c>
      <c r="F1062" t="s">
        <v>41</v>
      </c>
      <c r="G1062" t="s">
        <v>42</v>
      </c>
      <c r="H1062" t="s">
        <v>43</v>
      </c>
      <c r="R1062">
        <v>0</v>
      </c>
      <c r="S1062">
        <v>0</v>
      </c>
      <c r="T1062">
        <v>1</v>
      </c>
      <c r="U1062">
        <v>0</v>
      </c>
      <c r="V1062">
        <v>0</v>
      </c>
      <c r="W1062">
        <v>0</v>
      </c>
      <c r="X1062">
        <v>0</v>
      </c>
      <c r="Y1062">
        <v>1</v>
      </c>
      <c r="Z1062">
        <v>1</v>
      </c>
      <c r="AA1062">
        <v>1</v>
      </c>
      <c r="AB1062">
        <v>1</v>
      </c>
      <c r="AC1062">
        <v>0</v>
      </c>
      <c r="AD1062">
        <v>1</v>
      </c>
      <c r="AE1062">
        <v>0</v>
      </c>
      <c r="AF1062">
        <v>0</v>
      </c>
      <c r="AG1062">
        <v>1</v>
      </c>
      <c r="AH1062">
        <v>0</v>
      </c>
      <c r="AI1062">
        <v>1</v>
      </c>
    </row>
    <row r="1063" spans="1:37" x14ac:dyDescent="0.25">
      <c r="A1063" t="str">
        <f>"1059"</f>
        <v>1059</v>
      </c>
      <c r="B1063" t="str">
        <f t="shared" si="57"/>
        <v>201</v>
      </c>
      <c r="C1063" t="str">
        <f t="shared" si="59"/>
        <v>43</v>
      </c>
      <c r="D1063" t="str">
        <f>"16"</f>
        <v>16</v>
      </c>
      <c r="E1063" t="str">
        <f>"201-43-16"</f>
        <v>201-43-16</v>
      </c>
      <c r="F1063" t="s">
        <v>41</v>
      </c>
      <c r="G1063" t="s">
        <v>42</v>
      </c>
      <c r="H1063" t="s">
        <v>43</v>
      </c>
      <c r="R1063">
        <v>1</v>
      </c>
      <c r="S1063">
        <v>0</v>
      </c>
      <c r="T1063">
        <v>0</v>
      </c>
      <c r="U1063">
        <v>0</v>
      </c>
      <c r="V1063">
        <v>0</v>
      </c>
      <c r="W1063">
        <v>1</v>
      </c>
      <c r="X1063">
        <v>0</v>
      </c>
      <c r="Y1063">
        <v>1</v>
      </c>
      <c r="Z1063">
        <v>0</v>
      </c>
      <c r="AA1063">
        <v>1</v>
      </c>
      <c r="AB1063">
        <v>0</v>
      </c>
      <c r="AC1063">
        <v>1</v>
      </c>
      <c r="AD1063">
        <v>1</v>
      </c>
      <c r="AE1063">
        <v>0</v>
      </c>
      <c r="AF1063">
        <v>1</v>
      </c>
      <c r="AG1063">
        <v>0</v>
      </c>
      <c r="AH1063">
        <v>1</v>
      </c>
      <c r="AI1063">
        <v>0</v>
      </c>
    </row>
    <row r="1064" spans="1:37" x14ac:dyDescent="0.25">
      <c r="A1064" t="str">
        <f>"1060"</f>
        <v>1060</v>
      </c>
      <c r="B1064" t="str">
        <f t="shared" si="57"/>
        <v>201</v>
      </c>
      <c r="C1064" t="str">
        <f t="shared" si="59"/>
        <v>43</v>
      </c>
      <c r="D1064" t="str">
        <f>"15"</f>
        <v>15</v>
      </c>
      <c r="E1064" t="str">
        <f>"201-43-15"</f>
        <v>201-43-15</v>
      </c>
      <c r="F1064" t="s">
        <v>41</v>
      </c>
      <c r="G1064" t="s">
        <v>44</v>
      </c>
      <c r="H1064" t="s">
        <v>45</v>
      </c>
      <c r="I1064">
        <v>1</v>
      </c>
      <c r="J1064">
        <v>1</v>
      </c>
      <c r="K1064">
        <v>0</v>
      </c>
      <c r="L1064">
        <v>0</v>
      </c>
      <c r="M1064">
        <v>0</v>
      </c>
      <c r="N1064">
        <v>1</v>
      </c>
      <c r="O1064">
        <v>1</v>
      </c>
      <c r="P1064">
        <v>0</v>
      </c>
      <c r="Q1064">
        <v>0</v>
      </c>
      <c r="AF1064">
        <v>0</v>
      </c>
      <c r="AG1064">
        <v>1</v>
      </c>
      <c r="AH1064">
        <v>1</v>
      </c>
      <c r="AI1064">
        <v>0</v>
      </c>
      <c r="AJ1064">
        <v>1</v>
      </c>
      <c r="AK1064">
        <v>0</v>
      </c>
    </row>
    <row r="1065" spans="1:37" x14ac:dyDescent="0.25">
      <c r="A1065" t="str">
        <f>"1061"</f>
        <v>1061</v>
      </c>
      <c r="B1065" t="str">
        <f t="shared" si="57"/>
        <v>201</v>
      </c>
      <c r="C1065" t="str">
        <f t="shared" si="59"/>
        <v>43</v>
      </c>
      <c r="D1065" t="str">
        <f>"10"</f>
        <v>10</v>
      </c>
      <c r="E1065" t="str">
        <f>"201-43-10"</f>
        <v>201-43-10</v>
      </c>
      <c r="F1065" t="s">
        <v>41</v>
      </c>
      <c r="G1065" t="s">
        <v>42</v>
      </c>
      <c r="H1065" t="s">
        <v>43</v>
      </c>
      <c r="R1065">
        <v>0</v>
      </c>
      <c r="S1065">
        <v>0</v>
      </c>
      <c r="T1065">
        <v>1</v>
      </c>
      <c r="U1065">
        <v>0</v>
      </c>
      <c r="V1065">
        <v>0</v>
      </c>
      <c r="W1065">
        <v>1</v>
      </c>
      <c r="X1065">
        <v>0</v>
      </c>
      <c r="Y1065">
        <v>1</v>
      </c>
      <c r="Z1065">
        <v>1</v>
      </c>
      <c r="AA1065">
        <v>0</v>
      </c>
      <c r="AB1065">
        <v>1</v>
      </c>
      <c r="AC1065">
        <v>1</v>
      </c>
      <c r="AD1065">
        <v>0</v>
      </c>
      <c r="AE1065">
        <v>0</v>
      </c>
      <c r="AF1065">
        <v>0</v>
      </c>
      <c r="AG1065">
        <v>1</v>
      </c>
      <c r="AH1065">
        <v>0</v>
      </c>
      <c r="AI1065">
        <v>1</v>
      </c>
    </row>
    <row r="1066" spans="1:37" x14ac:dyDescent="0.25">
      <c r="A1066" t="str">
        <f>"1062"</f>
        <v>1062</v>
      </c>
      <c r="B1066" t="str">
        <f t="shared" si="57"/>
        <v>201</v>
      </c>
      <c r="C1066" t="str">
        <f t="shared" si="59"/>
        <v>43</v>
      </c>
      <c r="D1066" t="str">
        <f>"6"</f>
        <v>6</v>
      </c>
      <c r="E1066" t="str">
        <f>"201-43-6"</f>
        <v>201-43-6</v>
      </c>
      <c r="F1066" t="s">
        <v>41</v>
      </c>
      <c r="G1066" t="s">
        <v>42</v>
      </c>
      <c r="H1066" t="s">
        <v>43</v>
      </c>
      <c r="R1066">
        <v>1</v>
      </c>
      <c r="S1066">
        <v>0</v>
      </c>
      <c r="T1066">
        <v>1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1</v>
      </c>
      <c r="AA1066">
        <v>1</v>
      </c>
      <c r="AB1066">
        <v>1</v>
      </c>
      <c r="AC1066">
        <v>1</v>
      </c>
      <c r="AD1066">
        <v>0</v>
      </c>
      <c r="AE1066">
        <v>0</v>
      </c>
      <c r="AF1066">
        <v>0</v>
      </c>
      <c r="AG1066">
        <v>1</v>
      </c>
      <c r="AH1066">
        <v>0</v>
      </c>
      <c r="AI1066">
        <v>1</v>
      </c>
    </row>
    <row r="1067" spans="1:37" x14ac:dyDescent="0.25">
      <c r="A1067" t="str">
        <f>"1063"</f>
        <v>1063</v>
      </c>
      <c r="B1067" t="str">
        <f t="shared" si="57"/>
        <v>201</v>
      </c>
      <c r="C1067" t="str">
        <f t="shared" si="59"/>
        <v>43</v>
      </c>
      <c r="D1067" t="str">
        <f>"1"</f>
        <v>1</v>
      </c>
      <c r="E1067" t="str">
        <f>"201-43-1"</f>
        <v>201-43-1</v>
      </c>
      <c r="F1067" t="s">
        <v>41</v>
      </c>
      <c r="G1067" t="s">
        <v>42</v>
      </c>
      <c r="H1067" t="s">
        <v>43</v>
      </c>
      <c r="R1067">
        <v>0</v>
      </c>
      <c r="S1067">
        <v>1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1</v>
      </c>
      <c r="AF1067">
        <v>0</v>
      </c>
      <c r="AG1067">
        <v>1</v>
      </c>
      <c r="AH1067">
        <v>0</v>
      </c>
      <c r="AI1067">
        <v>1</v>
      </c>
    </row>
    <row r="1068" spans="1:37" x14ac:dyDescent="0.25">
      <c r="A1068" t="str">
        <f>"1064"</f>
        <v>1064</v>
      </c>
      <c r="B1068" t="str">
        <f t="shared" si="57"/>
        <v>201</v>
      </c>
      <c r="C1068" t="str">
        <f t="shared" si="59"/>
        <v>43</v>
      </c>
      <c r="D1068" t="str">
        <f>"19"</f>
        <v>19</v>
      </c>
      <c r="E1068" t="str">
        <f>"201-43-19"</f>
        <v>201-43-19</v>
      </c>
      <c r="F1068" t="s">
        <v>41</v>
      </c>
      <c r="G1068" t="s">
        <v>42</v>
      </c>
      <c r="H1068" t="s">
        <v>43</v>
      </c>
      <c r="R1068">
        <v>1</v>
      </c>
      <c r="S1068">
        <v>0</v>
      </c>
      <c r="T1068">
        <v>0</v>
      </c>
      <c r="U1068">
        <v>0</v>
      </c>
      <c r="V1068">
        <v>0</v>
      </c>
      <c r="W1068">
        <v>1</v>
      </c>
      <c r="X1068">
        <v>0</v>
      </c>
      <c r="Y1068">
        <v>0</v>
      </c>
      <c r="Z1068">
        <v>1</v>
      </c>
      <c r="AA1068">
        <v>1</v>
      </c>
      <c r="AB1068">
        <v>1</v>
      </c>
      <c r="AC1068">
        <v>1</v>
      </c>
      <c r="AD1068">
        <v>0</v>
      </c>
      <c r="AE1068">
        <v>0</v>
      </c>
      <c r="AF1068">
        <v>0</v>
      </c>
      <c r="AG1068">
        <v>1</v>
      </c>
      <c r="AH1068">
        <v>0</v>
      </c>
      <c r="AI1068">
        <v>1</v>
      </c>
    </row>
    <row r="1069" spans="1:37" x14ac:dyDescent="0.25">
      <c r="A1069" t="str">
        <f>"1065"</f>
        <v>1065</v>
      </c>
      <c r="B1069" t="str">
        <f t="shared" si="57"/>
        <v>201</v>
      </c>
      <c r="C1069" t="str">
        <f t="shared" si="59"/>
        <v>43</v>
      </c>
      <c r="D1069" t="str">
        <f>"12"</f>
        <v>12</v>
      </c>
      <c r="E1069" t="str">
        <f>"201-43-12"</f>
        <v>201-43-12</v>
      </c>
      <c r="F1069" t="s">
        <v>41</v>
      </c>
      <c r="G1069" t="s">
        <v>42</v>
      </c>
      <c r="H1069" t="s">
        <v>43</v>
      </c>
      <c r="R1069">
        <v>0</v>
      </c>
      <c r="S1069">
        <v>0</v>
      </c>
      <c r="T1069">
        <v>1</v>
      </c>
      <c r="U1069">
        <v>0</v>
      </c>
      <c r="V1069">
        <v>0</v>
      </c>
      <c r="W1069">
        <v>0</v>
      </c>
      <c r="X1069">
        <v>0</v>
      </c>
      <c r="Y1069">
        <v>1</v>
      </c>
      <c r="Z1069">
        <v>1</v>
      </c>
      <c r="AA1069">
        <v>1</v>
      </c>
      <c r="AB1069">
        <v>1</v>
      </c>
      <c r="AC1069">
        <v>0</v>
      </c>
      <c r="AD1069">
        <v>1</v>
      </c>
      <c r="AE1069">
        <v>0</v>
      </c>
      <c r="AF1069">
        <v>0</v>
      </c>
      <c r="AG1069">
        <v>1</v>
      </c>
      <c r="AH1069">
        <v>0</v>
      </c>
      <c r="AI1069">
        <v>1</v>
      </c>
    </row>
    <row r="1070" spans="1:37" x14ac:dyDescent="0.25">
      <c r="A1070" t="str">
        <f>"1066"</f>
        <v>1066</v>
      </c>
      <c r="B1070" t="str">
        <f t="shared" si="57"/>
        <v>201</v>
      </c>
      <c r="C1070" t="str">
        <f t="shared" si="59"/>
        <v>43</v>
      </c>
      <c r="D1070" t="str">
        <f>"7"</f>
        <v>7</v>
      </c>
      <c r="E1070" t="str">
        <f>"201-43-7"</f>
        <v>201-43-7</v>
      </c>
      <c r="F1070" t="s">
        <v>41</v>
      </c>
      <c r="G1070" t="s">
        <v>42</v>
      </c>
      <c r="H1070" t="s">
        <v>43</v>
      </c>
      <c r="R1070">
        <v>0</v>
      </c>
      <c r="S1070">
        <v>1</v>
      </c>
      <c r="T1070">
        <v>0</v>
      </c>
      <c r="U1070">
        <v>1</v>
      </c>
      <c r="V1070">
        <v>0</v>
      </c>
      <c r="W1070">
        <v>1</v>
      </c>
      <c r="X1070">
        <v>0</v>
      </c>
      <c r="Y1070">
        <v>1</v>
      </c>
      <c r="Z1070">
        <v>0</v>
      </c>
      <c r="AA1070">
        <v>0</v>
      </c>
      <c r="AB1070">
        <v>0</v>
      </c>
      <c r="AC1070">
        <v>0</v>
      </c>
      <c r="AD1070">
        <v>1</v>
      </c>
      <c r="AE1070">
        <v>1</v>
      </c>
      <c r="AF1070">
        <v>0</v>
      </c>
      <c r="AG1070">
        <v>1</v>
      </c>
      <c r="AH1070">
        <v>1</v>
      </c>
      <c r="AI1070">
        <v>0</v>
      </c>
    </row>
    <row r="1071" spans="1:37" x14ac:dyDescent="0.25">
      <c r="A1071" t="str">
        <f>"1067"</f>
        <v>1067</v>
      </c>
      <c r="B1071" t="str">
        <f t="shared" si="57"/>
        <v>201</v>
      </c>
      <c r="C1071" t="str">
        <f t="shared" si="59"/>
        <v>43</v>
      </c>
      <c r="D1071" t="str">
        <f>"2"</f>
        <v>2</v>
      </c>
      <c r="E1071" t="str">
        <f>"201-43-2"</f>
        <v>201-43-2</v>
      </c>
      <c r="F1071" t="s">
        <v>41</v>
      </c>
      <c r="G1071" t="s">
        <v>42</v>
      </c>
      <c r="H1071" t="s">
        <v>43</v>
      </c>
      <c r="R1071">
        <v>0</v>
      </c>
      <c r="S1071">
        <v>1</v>
      </c>
      <c r="T1071">
        <v>0</v>
      </c>
      <c r="U1071">
        <v>0</v>
      </c>
      <c r="V1071">
        <v>0</v>
      </c>
      <c r="W1071">
        <v>1</v>
      </c>
      <c r="X1071">
        <v>0</v>
      </c>
      <c r="Y1071">
        <v>0</v>
      </c>
      <c r="Z1071">
        <v>1</v>
      </c>
      <c r="AA1071">
        <v>0</v>
      </c>
      <c r="AB1071">
        <v>0</v>
      </c>
      <c r="AC1071">
        <v>1</v>
      </c>
      <c r="AD1071">
        <v>0</v>
      </c>
      <c r="AE1071">
        <v>0</v>
      </c>
      <c r="AF1071">
        <v>0</v>
      </c>
      <c r="AG1071">
        <v>1</v>
      </c>
      <c r="AH1071">
        <v>0</v>
      </c>
      <c r="AI1071">
        <v>1</v>
      </c>
    </row>
    <row r="1072" spans="1:37" x14ac:dyDescent="0.25">
      <c r="A1072" t="str">
        <f>"1068"</f>
        <v>1068</v>
      </c>
      <c r="B1072" t="str">
        <f t="shared" si="57"/>
        <v>201</v>
      </c>
      <c r="C1072" t="str">
        <f t="shared" si="59"/>
        <v>43</v>
      </c>
      <c r="D1072" t="str">
        <f>"25"</f>
        <v>25</v>
      </c>
      <c r="E1072" t="str">
        <f>"201-43-25"</f>
        <v>201-43-25</v>
      </c>
      <c r="F1072" t="s">
        <v>41</v>
      </c>
      <c r="G1072" t="s">
        <v>42</v>
      </c>
      <c r="H1072" t="s">
        <v>43</v>
      </c>
      <c r="R1072">
        <v>1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1</v>
      </c>
      <c r="Z1072">
        <v>1</v>
      </c>
      <c r="AA1072">
        <v>1</v>
      </c>
      <c r="AB1072">
        <v>1</v>
      </c>
      <c r="AC1072">
        <v>0</v>
      </c>
      <c r="AD1072">
        <v>1</v>
      </c>
      <c r="AE1072">
        <v>0</v>
      </c>
      <c r="AF1072">
        <v>1</v>
      </c>
      <c r="AG1072">
        <v>0</v>
      </c>
      <c r="AH1072">
        <v>1</v>
      </c>
      <c r="AI1072">
        <v>0</v>
      </c>
    </row>
    <row r="1073" spans="1:37" x14ac:dyDescent="0.25">
      <c r="A1073" t="str">
        <f>"1069"</f>
        <v>1069</v>
      </c>
      <c r="B1073" t="str">
        <f t="shared" si="57"/>
        <v>201</v>
      </c>
      <c r="C1073" t="str">
        <f t="shared" si="59"/>
        <v>43</v>
      </c>
      <c r="D1073" t="str">
        <f>"18"</f>
        <v>18</v>
      </c>
      <c r="E1073" t="str">
        <f>"201-43-18"</f>
        <v>201-43-18</v>
      </c>
      <c r="F1073" t="s">
        <v>41</v>
      </c>
      <c r="G1073" t="s">
        <v>42</v>
      </c>
      <c r="H1073" t="s">
        <v>43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1</v>
      </c>
      <c r="AH1073">
        <v>0</v>
      </c>
      <c r="AI1073">
        <v>1</v>
      </c>
    </row>
    <row r="1074" spans="1:37" x14ac:dyDescent="0.25">
      <c r="A1074" t="str">
        <f>"1070"</f>
        <v>1070</v>
      </c>
      <c r="B1074" t="str">
        <f t="shared" si="57"/>
        <v>201</v>
      </c>
      <c r="C1074" t="str">
        <f t="shared" si="59"/>
        <v>43</v>
      </c>
      <c r="D1074" t="str">
        <f>"17"</f>
        <v>17</v>
      </c>
      <c r="E1074" t="str">
        <f>"201-43-17"</f>
        <v>201-43-17</v>
      </c>
      <c r="F1074" t="s">
        <v>41</v>
      </c>
      <c r="G1074" t="s">
        <v>42</v>
      </c>
      <c r="H1074" t="s">
        <v>43</v>
      </c>
      <c r="R1074">
        <v>1</v>
      </c>
      <c r="S1074">
        <v>0</v>
      </c>
      <c r="T1074">
        <v>0</v>
      </c>
      <c r="U1074">
        <v>0</v>
      </c>
      <c r="V1074">
        <v>0</v>
      </c>
      <c r="W1074">
        <v>1</v>
      </c>
      <c r="X1074">
        <v>0</v>
      </c>
      <c r="Y1074">
        <v>1</v>
      </c>
      <c r="Z1074">
        <v>1</v>
      </c>
      <c r="AA1074">
        <v>0</v>
      </c>
      <c r="AB1074">
        <v>0</v>
      </c>
      <c r="AC1074">
        <v>1</v>
      </c>
      <c r="AD1074">
        <v>0</v>
      </c>
      <c r="AE1074">
        <v>1</v>
      </c>
      <c r="AF1074">
        <v>0</v>
      </c>
      <c r="AG1074">
        <v>1</v>
      </c>
      <c r="AH1074">
        <v>1</v>
      </c>
      <c r="AI1074">
        <v>0</v>
      </c>
    </row>
    <row r="1075" spans="1:37" x14ac:dyDescent="0.25">
      <c r="A1075" t="str">
        <f>"1071"</f>
        <v>1071</v>
      </c>
      <c r="B1075" t="str">
        <f t="shared" si="57"/>
        <v>201</v>
      </c>
      <c r="C1075" t="str">
        <f t="shared" si="59"/>
        <v>43</v>
      </c>
      <c r="D1075" t="str">
        <f>"11"</f>
        <v>11</v>
      </c>
      <c r="E1075" t="str">
        <f>"201-43-11"</f>
        <v>201-43-11</v>
      </c>
      <c r="F1075" t="s">
        <v>41</v>
      </c>
      <c r="G1075" t="s">
        <v>44</v>
      </c>
      <c r="H1075" t="s">
        <v>45</v>
      </c>
      <c r="I1075">
        <v>1</v>
      </c>
      <c r="J1075">
        <v>1</v>
      </c>
      <c r="K1075">
        <v>0</v>
      </c>
      <c r="L1075">
        <v>0</v>
      </c>
      <c r="M1075">
        <v>1</v>
      </c>
      <c r="N1075">
        <v>0</v>
      </c>
      <c r="O1075">
        <v>0</v>
      </c>
      <c r="P1075">
        <v>1</v>
      </c>
      <c r="Q1075">
        <v>1</v>
      </c>
      <c r="AF1075">
        <v>0</v>
      </c>
      <c r="AG1075">
        <v>1</v>
      </c>
      <c r="AH1075">
        <v>0</v>
      </c>
      <c r="AI1075">
        <v>1</v>
      </c>
      <c r="AJ1075">
        <v>1</v>
      </c>
      <c r="AK1075">
        <v>0</v>
      </c>
    </row>
    <row r="1076" spans="1:37" x14ac:dyDescent="0.25">
      <c r="A1076" t="str">
        <f>"1072"</f>
        <v>1072</v>
      </c>
      <c r="B1076" t="str">
        <f t="shared" si="57"/>
        <v>201</v>
      </c>
      <c r="C1076" t="str">
        <f t="shared" si="59"/>
        <v>43</v>
      </c>
      <c r="D1076" t="str">
        <f>"8"</f>
        <v>8</v>
      </c>
      <c r="E1076" t="str">
        <f>"201-43-8"</f>
        <v>201-43-8</v>
      </c>
      <c r="F1076" t="s">
        <v>41</v>
      </c>
      <c r="G1076" t="s">
        <v>42</v>
      </c>
      <c r="H1076" t="s">
        <v>43</v>
      </c>
      <c r="R1076">
        <v>0</v>
      </c>
      <c r="S1076">
        <v>0</v>
      </c>
      <c r="T1076">
        <v>1</v>
      </c>
      <c r="U1076">
        <v>0</v>
      </c>
      <c r="V1076">
        <v>0</v>
      </c>
      <c r="W1076">
        <v>1</v>
      </c>
      <c r="X1076">
        <v>0</v>
      </c>
      <c r="Y1076">
        <v>1</v>
      </c>
      <c r="Z1076">
        <v>1</v>
      </c>
      <c r="AA1076">
        <v>0</v>
      </c>
      <c r="AB1076">
        <v>1</v>
      </c>
      <c r="AC1076">
        <v>1</v>
      </c>
      <c r="AD1076">
        <v>0</v>
      </c>
      <c r="AE1076">
        <v>0</v>
      </c>
      <c r="AF1076">
        <v>0</v>
      </c>
      <c r="AG1076">
        <v>0</v>
      </c>
      <c r="AH1076">
        <v>1</v>
      </c>
      <c r="AI1076">
        <v>0</v>
      </c>
    </row>
    <row r="1077" spans="1:37" x14ac:dyDescent="0.25">
      <c r="A1077" t="str">
        <f>"1073"</f>
        <v>1073</v>
      </c>
      <c r="B1077" t="str">
        <f t="shared" si="57"/>
        <v>201</v>
      </c>
      <c r="C1077" t="str">
        <f t="shared" si="59"/>
        <v>43</v>
      </c>
      <c r="D1077" t="str">
        <f>"4"</f>
        <v>4</v>
      </c>
      <c r="E1077" t="str">
        <f>"201-43-4"</f>
        <v>201-43-4</v>
      </c>
      <c r="F1077" t="s">
        <v>41</v>
      </c>
      <c r="G1077" t="s">
        <v>42</v>
      </c>
      <c r="H1077" t="s">
        <v>43</v>
      </c>
      <c r="R1077">
        <v>1</v>
      </c>
      <c r="S1077">
        <v>0</v>
      </c>
      <c r="T1077">
        <v>1</v>
      </c>
      <c r="U1077">
        <v>0</v>
      </c>
      <c r="V1077">
        <v>0</v>
      </c>
      <c r="W1077">
        <v>1</v>
      </c>
      <c r="X1077">
        <v>0</v>
      </c>
      <c r="Y1077">
        <v>0</v>
      </c>
      <c r="Z1077">
        <v>0</v>
      </c>
      <c r="AA1077">
        <v>0</v>
      </c>
      <c r="AB1077">
        <v>1</v>
      </c>
      <c r="AC1077">
        <v>0</v>
      </c>
      <c r="AD1077">
        <v>1</v>
      </c>
      <c r="AE1077">
        <v>0</v>
      </c>
      <c r="AF1077">
        <v>0</v>
      </c>
      <c r="AG1077">
        <v>1</v>
      </c>
      <c r="AH1077">
        <v>0</v>
      </c>
      <c r="AI1077">
        <v>1</v>
      </c>
    </row>
    <row r="1078" spans="1:37" x14ac:dyDescent="0.25">
      <c r="A1078" t="str">
        <f>"1074"</f>
        <v>1074</v>
      </c>
      <c r="B1078" t="str">
        <f t="shared" si="57"/>
        <v>201</v>
      </c>
      <c r="C1078" t="str">
        <f t="shared" si="59"/>
        <v>43</v>
      </c>
      <c r="D1078" t="str">
        <f>"22"</f>
        <v>22</v>
      </c>
      <c r="E1078" t="str">
        <f>"201-43-22"</f>
        <v>201-43-22</v>
      </c>
      <c r="F1078" t="s">
        <v>41</v>
      </c>
      <c r="G1078" t="s">
        <v>42</v>
      </c>
      <c r="H1078" t="s">
        <v>43</v>
      </c>
      <c r="R1078">
        <v>0</v>
      </c>
      <c r="S1078">
        <v>0</v>
      </c>
      <c r="T1078">
        <v>1</v>
      </c>
      <c r="U1078">
        <v>0</v>
      </c>
      <c r="V1078">
        <v>0</v>
      </c>
      <c r="W1078">
        <v>1</v>
      </c>
      <c r="X1078">
        <v>0</v>
      </c>
      <c r="Y1078">
        <v>0</v>
      </c>
      <c r="Z1078">
        <v>1</v>
      </c>
      <c r="AA1078">
        <v>1</v>
      </c>
      <c r="AB1078">
        <v>1</v>
      </c>
      <c r="AC1078">
        <v>1</v>
      </c>
      <c r="AD1078">
        <v>0</v>
      </c>
      <c r="AE1078">
        <v>0</v>
      </c>
      <c r="AF1078">
        <v>0</v>
      </c>
      <c r="AG1078">
        <v>1</v>
      </c>
      <c r="AH1078">
        <v>1</v>
      </c>
      <c r="AI1078">
        <v>0</v>
      </c>
    </row>
    <row r="1079" spans="1:37" x14ac:dyDescent="0.25">
      <c r="A1079" t="str">
        <f>"1075"</f>
        <v>1075</v>
      </c>
      <c r="B1079" t="str">
        <f t="shared" si="57"/>
        <v>201</v>
      </c>
      <c r="C1079" t="str">
        <f t="shared" si="59"/>
        <v>43</v>
      </c>
      <c r="D1079" t="str">
        <f>"20"</f>
        <v>20</v>
      </c>
      <c r="E1079" t="str">
        <f>"201-43-20"</f>
        <v>201-43-20</v>
      </c>
      <c r="F1079" t="s">
        <v>41</v>
      </c>
      <c r="G1079" t="s">
        <v>42</v>
      </c>
      <c r="H1079" t="s">
        <v>43</v>
      </c>
      <c r="R1079">
        <v>0</v>
      </c>
      <c r="S1079">
        <v>1</v>
      </c>
      <c r="T1079">
        <v>0</v>
      </c>
      <c r="U1079">
        <v>0</v>
      </c>
      <c r="V1079">
        <v>0</v>
      </c>
      <c r="W1079">
        <v>1</v>
      </c>
      <c r="X1079">
        <v>0</v>
      </c>
      <c r="Y1079">
        <v>1</v>
      </c>
      <c r="Z1079">
        <v>0</v>
      </c>
      <c r="AA1079">
        <v>1</v>
      </c>
      <c r="AB1079">
        <v>1</v>
      </c>
      <c r="AC1079">
        <v>1</v>
      </c>
      <c r="AD1079">
        <v>0</v>
      </c>
      <c r="AE1079">
        <v>0</v>
      </c>
      <c r="AF1079">
        <v>0</v>
      </c>
      <c r="AG1079">
        <v>1</v>
      </c>
      <c r="AH1079">
        <v>0</v>
      </c>
      <c r="AI1079">
        <v>1</v>
      </c>
    </row>
    <row r="1080" spans="1:37" x14ac:dyDescent="0.25">
      <c r="A1080" t="str">
        <f>"1076"</f>
        <v>1076</v>
      </c>
      <c r="B1080" t="str">
        <f t="shared" si="57"/>
        <v>201</v>
      </c>
      <c r="C1080" t="str">
        <f t="shared" ref="C1080:C1104" si="60">"44"</f>
        <v>44</v>
      </c>
      <c r="D1080" t="str">
        <f>"22"</f>
        <v>22</v>
      </c>
      <c r="E1080" t="str">
        <f>"201-44-22"</f>
        <v>201-44-22</v>
      </c>
      <c r="F1080" t="s">
        <v>41</v>
      </c>
      <c r="G1080" t="s">
        <v>44</v>
      </c>
      <c r="H1080" t="s">
        <v>45</v>
      </c>
      <c r="I1080">
        <v>1</v>
      </c>
      <c r="J1080">
        <v>0</v>
      </c>
      <c r="K1080">
        <v>1</v>
      </c>
      <c r="L1080">
        <v>0</v>
      </c>
      <c r="M1080">
        <v>1</v>
      </c>
      <c r="N1080">
        <v>1</v>
      </c>
      <c r="O1080">
        <v>1</v>
      </c>
      <c r="P1080">
        <v>0</v>
      </c>
      <c r="Q1080">
        <v>0</v>
      </c>
      <c r="AF1080">
        <v>0</v>
      </c>
      <c r="AG1080">
        <v>1</v>
      </c>
      <c r="AH1080">
        <v>0</v>
      </c>
      <c r="AI1080">
        <v>1</v>
      </c>
      <c r="AJ1080">
        <v>1</v>
      </c>
      <c r="AK1080">
        <v>0</v>
      </c>
    </row>
    <row r="1081" spans="1:37" x14ac:dyDescent="0.25">
      <c r="A1081" t="str">
        <f>"1077"</f>
        <v>1077</v>
      </c>
      <c r="B1081" t="str">
        <f t="shared" si="57"/>
        <v>201</v>
      </c>
      <c r="C1081" t="str">
        <f t="shared" si="60"/>
        <v>44</v>
      </c>
      <c r="D1081" t="str">
        <f>"21"</f>
        <v>21</v>
      </c>
      <c r="E1081" t="str">
        <f>"201-44-21"</f>
        <v>201-44-21</v>
      </c>
      <c r="F1081" t="s">
        <v>41</v>
      </c>
      <c r="G1081" t="s">
        <v>44</v>
      </c>
      <c r="H1081" t="s">
        <v>45</v>
      </c>
      <c r="I1081">
        <v>1</v>
      </c>
      <c r="J1081">
        <v>1</v>
      </c>
      <c r="K1081">
        <v>0</v>
      </c>
      <c r="L1081">
        <v>0</v>
      </c>
      <c r="M1081">
        <v>1</v>
      </c>
      <c r="N1081">
        <v>1</v>
      </c>
      <c r="O1081">
        <v>0</v>
      </c>
      <c r="P1081">
        <v>0</v>
      </c>
      <c r="Q1081">
        <v>1</v>
      </c>
      <c r="AF1081">
        <v>0</v>
      </c>
      <c r="AG1081">
        <v>1</v>
      </c>
      <c r="AH1081">
        <v>0</v>
      </c>
      <c r="AI1081">
        <v>1</v>
      </c>
      <c r="AJ1081">
        <v>1</v>
      </c>
      <c r="AK1081">
        <v>0</v>
      </c>
    </row>
    <row r="1082" spans="1:37" x14ac:dyDescent="0.25">
      <c r="A1082" t="str">
        <f>"1078"</f>
        <v>1078</v>
      </c>
      <c r="B1082" t="str">
        <f t="shared" si="57"/>
        <v>201</v>
      </c>
      <c r="C1082" t="str">
        <f t="shared" si="60"/>
        <v>44</v>
      </c>
      <c r="D1082" t="str">
        <f>"14"</f>
        <v>14</v>
      </c>
      <c r="E1082" t="str">
        <f>"201-44-14"</f>
        <v>201-44-14</v>
      </c>
      <c r="F1082" t="s">
        <v>41</v>
      </c>
      <c r="G1082" t="s">
        <v>44</v>
      </c>
      <c r="H1082" t="s">
        <v>45</v>
      </c>
      <c r="I1082">
        <v>1</v>
      </c>
      <c r="J1082">
        <v>1</v>
      </c>
      <c r="K1082">
        <v>0</v>
      </c>
      <c r="L1082">
        <v>1</v>
      </c>
      <c r="M1082">
        <v>0</v>
      </c>
      <c r="N1082">
        <v>0</v>
      </c>
      <c r="O1082">
        <v>1</v>
      </c>
      <c r="P1082">
        <v>0</v>
      </c>
      <c r="Q1082">
        <v>1</v>
      </c>
      <c r="AF1082">
        <v>0</v>
      </c>
      <c r="AG1082">
        <v>1</v>
      </c>
      <c r="AH1082">
        <v>1</v>
      </c>
      <c r="AI1082">
        <v>0</v>
      </c>
      <c r="AJ1082">
        <v>1</v>
      </c>
      <c r="AK1082">
        <v>0</v>
      </c>
    </row>
    <row r="1083" spans="1:37" x14ac:dyDescent="0.25">
      <c r="A1083" t="str">
        <f>"1079"</f>
        <v>1079</v>
      </c>
      <c r="B1083" t="str">
        <f t="shared" si="57"/>
        <v>201</v>
      </c>
      <c r="C1083" t="str">
        <f t="shared" si="60"/>
        <v>44</v>
      </c>
      <c r="D1083" t="str">
        <f>"13"</f>
        <v>13</v>
      </c>
      <c r="E1083" t="str">
        <f>"201-44-13"</f>
        <v>201-44-13</v>
      </c>
      <c r="F1083" t="s">
        <v>41</v>
      </c>
      <c r="G1083" t="s">
        <v>44</v>
      </c>
      <c r="H1083" t="s">
        <v>45</v>
      </c>
      <c r="I1083">
        <v>0</v>
      </c>
      <c r="J1083">
        <v>0</v>
      </c>
      <c r="K1083">
        <v>1</v>
      </c>
      <c r="L1083">
        <v>0</v>
      </c>
      <c r="M1083">
        <v>1</v>
      </c>
      <c r="N1083">
        <v>1</v>
      </c>
      <c r="O1083">
        <v>1</v>
      </c>
      <c r="P1083">
        <v>0</v>
      </c>
      <c r="Q1083">
        <v>1</v>
      </c>
      <c r="AF1083">
        <v>1</v>
      </c>
      <c r="AG1083">
        <v>0</v>
      </c>
      <c r="AH1083">
        <v>1</v>
      </c>
      <c r="AI1083">
        <v>0</v>
      </c>
      <c r="AJ1083">
        <v>1</v>
      </c>
      <c r="AK1083">
        <v>0</v>
      </c>
    </row>
    <row r="1084" spans="1:37" x14ac:dyDescent="0.25">
      <c r="A1084" t="str">
        <f>"1080"</f>
        <v>1080</v>
      </c>
      <c r="B1084" t="str">
        <f t="shared" si="57"/>
        <v>201</v>
      </c>
      <c r="C1084" t="str">
        <f t="shared" si="60"/>
        <v>44</v>
      </c>
      <c r="D1084" t="str">
        <f>"9"</f>
        <v>9</v>
      </c>
      <c r="E1084" t="str">
        <f>"201-44-9"</f>
        <v>201-44-9</v>
      </c>
      <c r="F1084" t="s">
        <v>41</v>
      </c>
      <c r="G1084" t="s">
        <v>44</v>
      </c>
      <c r="H1084" t="s">
        <v>45</v>
      </c>
      <c r="I1084">
        <v>1</v>
      </c>
      <c r="J1084">
        <v>0</v>
      </c>
      <c r="K1084">
        <v>1</v>
      </c>
      <c r="L1084">
        <v>0</v>
      </c>
      <c r="M1084">
        <v>1</v>
      </c>
      <c r="N1084">
        <v>1</v>
      </c>
      <c r="O1084">
        <v>1</v>
      </c>
      <c r="P1084">
        <v>0</v>
      </c>
      <c r="Q1084">
        <v>0</v>
      </c>
      <c r="AF1084">
        <v>0</v>
      </c>
      <c r="AG1084">
        <v>1</v>
      </c>
      <c r="AH1084">
        <v>0</v>
      </c>
      <c r="AI1084">
        <v>1</v>
      </c>
      <c r="AJ1084">
        <v>1</v>
      </c>
      <c r="AK1084">
        <v>0</v>
      </c>
    </row>
    <row r="1085" spans="1:37" x14ac:dyDescent="0.25">
      <c r="A1085" t="str">
        <f>"1081"</f>
        <v>1081</v>
      </c>
      <c r="B1085" t="str">
        <f t="shared" si="57"/>
        <v>201</v>
      </c>
      <c r="C1085" t="str">
        <f t="shared" si="60"/>
        <v>44</v>
      </c>
      <c r="D1085" t="str">
        <f>"5"</f>
        <v>5</v>
      </c>
      <c r="E1085" t="str">
        <f>"201-44-5"</f>
        <v>201-44-5</v>
      </c>
      <c r="F1085" t="s">
        <v>41</v>
      </c>
      <c r="G1085" t="s">
        <v>44</v>
      </c>
      <c r="H1085" t="s">
        <v>45</v>
      </c>
      <c r="I1085">
        <v>0</v>
      </c>
      <c r="J1085">
        <v>1</v>
      </c>
      <c r="K1085">
        <v>1</v>
      </c>
      <c r="L1085">
        <v>1</v>
      </c>
      <c r="M1085">
        <v>0</v>
      </c>
      <c r="N1085">
        <v>1</v>
      </c>
      <c r="O1085">
        <v>1</v>
      </c>
      <c r="P1085">
        <v>0</v>
      </c>
      <c r="Q1085">
        <v>0</v>
      </c>
      <c r="AF1085">
        <v>1</v>
      </c>
      <c r="AG1085">
        <v>0</v>
      </c>
      <c r="AH1085">
        <v>1</v>
      </c>
      <c r="AI1085">
        <v>0</v>
      </c>
      <c r="AJ1085">
        <v>1</v>
      </c>
      <c r="AK1085">
        <v>0</v>
      </c>
    </row>
    <row r="1086" spans="1:37" x14ac:dyDescent="0.25">
      <c r="A1086" t="str">
        <f>"1082"</f>
        <v>1082</v>
      </c>
      <c r="B1086" t="str">
        <f t="shared" si="57"/>
        <v>201</v>
      </c>
      <c r="C1086" t="str">
        <f t="shared" si="60"/>
        <v>44</v>
      </c>
      <c r="D1086" t="str">
        <f>"1"</f>
        <v>1</v>
      </c>
      <c r="E1086" t="str">
        <f>"201-44-1"</f>
        <v>201-44-1</v>
      </c>
      <c r="F1086" t="s">
        <v>41</v>
      </c>
      <c r="G1086" t="s">
        <v>44</v>
      </c>
      <c r="H1086" t="s">
        <v>45</v>
      </c>
      <c r="I1086">
        <v>1</v>
      </c>
      <c r="J1086">
        <v>0</v>
      </c>
      <c r="K1086">
        <v>1</v>
      </c>
      <c r="L1086">
        <v>1</v>
      </c>
      <c r="M1086">
        <v>1</v>
      </c>
      <c r="N1086">
        <v>0</v>
      </c>
      <c r="O1086">
        <v>1</v>
      </c>
      <c r="P1086">
        <v>0</v>
      </c>
      <c r="Q1086">
        <v>0</v>
      </c>
      <c r="AF1086">
        <v>1</v>
      </c>
      <c r="AG1086">
        <v>0</v>
      </c>
      <c r="AH1086">
        <v>1</v>
      </c>
      <c r="AI1086">
        <v>0</v>
      </c>
      <c r="AJ1086">
        <v>1</v>
      </c>
      <c r="AK1086">
        <v>0</v>
      </c>
    </row>
    <row r="1087" spans="1:37" x14ac:dyDescent="0.25">
      <c r="A1087" t="str">
        <f>"1083"</f>
        <v>1083</v>
      </c>
      <c r="B1087" t="str">
        <f t="shared" si="57"/>
        <v>201</v>
      </c>
      <c r="C1087" t="str">
        <f t="shared" si="60"/>
        <v>44</v>
      </c>
      <c r="D1087" t="str">
        <f>"25"</f>
        <v>25</v>
      </c>
      <c r="E1087" t="str">
        <f>"201-44-25"</f>
        <v>201-44-25</v>
      </c>
      <c r="F1087" t="s">
        <v>41</v>
      </c>
      <c r="G1087" t="s">
        <v>44</v>
      </c>
      <c r="H1087" t="s">
        <v>45</v>
      </c>
      <c r="I1087">
        <v>1</v>
      </c>
      <c r="J1087">
        <v>1</v>
      </c>
      <c r="K1087">
        <v>1</v>
      </c>
      <c r="L1087">
        <v>0</v>
      </c>
      <c r="M1087">
        <v>0</v>
      </c>
      <c r="N1087">
        <v>1</v>
      </c>
      <c r="O1087">
        <v>1</v>
      </c>
      <c r="P1087">
        <v>0</v>
      </c>
      <c r="Q1087">
        <v>0</v>
      </c>
      <c r="AF1087">
        <v>0</v>
      </c>
      <c r="AG1087">
        <v>1</v>
      </c>
      <c r="AH1087">
        <v>0</v>
      </c>
      <c r="AI1087">
        <v>1</v>
      </c>
      <c r="AJ1087">
        <v>1</v>
      </c>
      <c r="AK1087">
        <v>0</v>
      </c>
    </row>
    <row r="1088" spans="1:37" x14ac:dyDescent="0.25">
      <c r="A1088" t="str">
        <f>"1084"</f>
        <v>1084</v>
      </c>
      <c r="B1088" t="str">
        <f t="shared" si="57"/>
        <v>201</v>
      </c>
      <c r="C1088" t="str">
        <f t="shared" si="60"/>
        <v>44</v>
      </c>
      <c r="D1088" t="str">
        <f>"16"</f>
        <v>16</v>
      </c>
      <c r="E1088" t="str">
        <f>"201-44-16"</f>
        <v>201-44-16</v>
      </c>
      <c r="F1088" t="s">
        <v>41</v>
      </c>
      <c r="G1088" t="s">
        <v>44</v>
      </c>
      <c r="H1088" t="s">
        <v>45</v>
      </c>
      <c r="I1088">
        <v>0</v>
      </c>
      <c r="J1088">
        <v>1</v>
      </c>
      <c r="K1088">
        <v>1</v>
      </c>
      <c r="L1088">
        <v>1</v>
      </c>
      <c r="M1088">
        <v>1</v>
      </c>
      <c r="N1088">
        <v>1</v>
      </c>
      <c r="O1088">
        <v>0</v>
      </c>
      <c r="P1088">
        <v>0</v>
      </c>
      <c r="Q1088">
        <v>0</v>
      </c>
      <c r="AF1088">
        <v>0</v>
      </c>
      <c r="AG1088">
        <v>1</v>
      </c>
      <c r="AH1088">
        <v>0</v>
      </c>
      <c r="AI1088">
        <v>1</v>
      </c>
      <c r="AJ1088">
        <v>1</v>
      </c>
      <c r="AK1088">
        <v>0</v>
      </c>
    </row>
    <row r="1089" spans="1:37" x14ac:dyDescent="0.25">
      <c r="A1089" t="str">
        <f>"1085"</f>
        <v>1085</v>
      </c>
      <c r="B1089" t="str">
        <f t="shared" si="57"/>
        <v>201</v>
      </c>
      <c r="C1089" t="str">
        <f t="shared" si="60"/>
        <v>44</v>
      </c>
      <c r="D1089" t="str">
        <f>"15"</f>
        <v>15</v>
      </c>
      <c r="E1089" t="str">
        <f>"201-44-15"</f>
        <v>201-44-15</v>
      </c>
      <c r="F1089" t="s">
        <v>41</v>
      </c>
      <c r="G1089" t="s">
        <v>44</v>
      </c>
      <c r="H1089" t="s">
        <v>45</v>
      </c>
      <c r="I1089">
        <v>1</v>
      </c>
      <c r="J1089">
        <v>0</v>
      </c>
      <c r="K1089">
        <v>0</v>
      </c>
      <c r="L1089">
        <v>0</v>
      </c>
      <c r="M1089">
        <v>0</v>
      </c>
      <c r="N1089">
        <v>1</v>
      </c>
      <c r="O1089">
        <v>1</v>
      </c>
      <c r="P1089">
        <v>0</v>
      </c>
      <c r="Q1089">
        <v>1</v>
      </c>
      <c r="AF1089">
        <v>0</v>
      </c>
      <c r="AG1089">
        <v>1</v>
      </c>
      <c r="AH1089">
        <v>0</v>
      </c>
      <c r="AI1089">
        <v>1</v>
      </c>
      <c r="AJ1089">
        <v>1</v>
      </c>
      <c r="AK1089">
        <v>0</v>
      </c>
    </row>
    <row r="1090" spans="1:37" x14ac:dyDescent="0.25">
      <c r="A1090" t="str">
        <f>"1086"</f>
        <v>1086</v>
      </c>
      <c r="B1090" t="str">
        <f t="shared" si="57"/>
        <v>201</v>
      </c>
      <c r="C1090" t="str">
        <f t="shared" si="60"/>
        <v>44</v>
      </c>
      <c r="D1090" t="str">
        <f>"10"</f>
        <v>10</v>
      </c>
      <c r="E1090" t="str">
        <f>"201-44-10"</f>
        <v>201-44-10</v>
      </c>
      <c r="F1090" t="s">
        <v>41</v>
      </c>
      <c r="G1090" t="s">
        <v>44</v>
      </c>
      <c r="H1090" t="s">
        <v>45</v>
      </c>
      <c r="I1090">
        <v>0</v>
      </c>
      <c r="J1090">
        <v>0</v>
      </c>
      <c r="K1090">
        <v>1</v>
      </c>
      <c r="L1090">
        <v>0</v>
      </c>
      <c r="M1090">
        <v>0</v>
      </c>
      <c r="N1090">
        <v>1</v>
      </c>
      <c r="O1090">
        <v>1</v>
      </c>
      <c r="P1090">
        <v>1</v>
      </c>
      <c r="Q1090">
        <v>1</v>
      </c>
      <c r="AF1090">
        <v>0</v>
      </c>
      <c r="AG1090">
        <v>1</v>
      </c>
      <c r="AH1090">
        <v>0</v>
      </c>
      <c r="AI1090">
        <v>1</v>
      </c>
      <c r="AJ1090">
        <v>1</v>
      </c>
      <c r="AK1090">
        <v>0</v>
      </c>
    </row>
    <row r="1091" spans="1:37" x14ac:dyDescent="0.25">
      <c r="A1091" t="str">
        <f>"1087"</f>
        <v>1087</v>
      </c>
      <c r="B1091" t="str">
        <f t="shared" si="57"/>
        <v>201</v>
      </c>
      <c r="C1091" t="str">
        <f t="shared" si="60"/>
        <v>44</v>
      </c>
      <c r="D1091" t="str">
        <f>"6"</f>
        <v>6</v>
      </c>
      <c r="E1091" t="str">
        <f>"201-44-6"</f>
        <v>201-44-6</v>
      </c>
      <c r="F1091" t="s">
        <v>41</v>
      </c>
      <c r="G1091" t="s">
        <v>44</v>
      </c>
      <c r="H1091" t="s">
        <v>45</v>
      </c>
      <c r="I1091">
        <v>0</v>
      </c>
      <c r="J1091">
        <v>1</v>
      </c>
      <c r="K1091">
        <v>1</v>
      </c>
      <c r="L1091">
        <v>1</v>
      </c>
      <c r="M1091">
        <v>1</v>
      </c>
      <c r="N1091">
        <v>1</v>
      </c>
      <c r="O1091">
        <v>0</v>
      </c>
      <c r="P1091">
        <v>0</v>
      </c>
      <c r="Q1091">
        <v>0</v>
      </c>
      <c r="AF1091">
        <v>0</v>
      </c>
      <c r="AG1091">
        <v>1</v>
      </c>
      <c r="AH1091">
        <v>0</v>
      </c>
      <c r="AI1091">
        <v>1</v>
      </c>
      <c r="AJ1091">
        <v>1</v>
      </c>
      <c r="AK1091">
        <v>0</v>
      </c>
    </row>
    <row r="1092" spans="1:37" x14ac:dyDescent="0.25">
      <c r="A1092" t="str">
        <f>"1088"</f>
        <v>1088</v>
      </c>
      <c r="B1092" t="str">
        <f t="shared" si="57"/>
        <v>201</v>
      </c>
      <c r="C1092" t="str">
        <f t="shared" si="60"/>
        <v>44</v>
      </c>
      <c r="D1092" t="str">
        <f>"2"</f>
        <v>2</v>
      </c>
      <c r="E1092" t="str">
        <f>"201-44-2"</f>
        <v>201-44-2</v>
      </c>
      <c r="F1092" t="s">
        <v>41</v>
      </c>
      <c r="G1092" t="s">
        <v>44</v>
      </c>
      <c r="H1092" t="s">
        <v>45</v>
      </c>
      <c r="I1092">
        <v>0</v>
      </c>
      <c r="J1092">
        <v>1</v>
      </c>
      <c r="K1092">
        <v>1</v>
      </c>
      <c r="L1092">
        <v>1</v>
      </c>
      <c r="M1092">
        <v>1</v>
      </c>
      <c r="N1092">
        <v>0</v>
      </c>
      <c r="O1092">
        <v>1</v>
      </c>
      <c r="P1092">
        <v>0</v>
      </c>
      <c r="Q1092">
        <v>0</v>
      </c>
      <c r="AF1092">
        <v>0</v>
      </c>
      <c r="AG1092">
        <v>1</v>
      </c>
      <c r="AH1092">
        <v>0</v>
      </c>
      <c r="AI1092">
        <v>1</v>
      </c>
      <c r="AJ1092">
        <v>1</v>
      </c>
      <c r="AK1092">
        <v>0</v>
      </c>
    </row>
    <row r="1093" spans="1:37" x14ac:dyDescent="0.25">
      <c r="A1093" t="str">
        <f>"1089"</f>
        <v>1089</v>
      </c>
      <c r="B1093" t="str">
        <f t="shared" ref="B1093:B1156" si="61">"201"</f>
        <v>201</v>
      </c>
      <c r="C1093" t="str">
        <f t="shared" si="60"/>
        <v>44</v>
      </c>
      <c r="D1093" t="str">
        <f>"20"</f>
        <v>20</v>
      </c>
      <c r="E1093" t="str">
        <f>"201-44-20"</f>
        <v>201-44-20</v>
      </c>
      <c r="F1093" t="s">
        <v>41</v>
      </c>
      <c r="G1093" t="s">
        <v>44</v>
      </c>
      <c r="H1093" t="s">
        <v>45</v>
      </c>
      <c r="I1093">
        <v>1</v>
      </c>
      <c r="J1093">
        <v>1</v>
      </c>
      <c r="K1093">
        <v>1</v>
      </c>
      <c r="L1093">
        <v>0</v>
      </c>
      <c r="M1093">
        <v>0</v>
      </c>
      <c r="N1093">
        <v>1</v>
      </c>
      <c r="O1093">
        <v>1</v>
      </c>
      <c r="P1093">
        <v>0</v>
      </c>
      <c r="Q1093">
        <v>0</v>
      </c>
      <c r="AF1093">
        <v>0</v>
      </c>
      <c r="AG1093">
        <v>1</v>
      </c>
      <c r="AH1093">
        <v>1</v>
      </c>
      <c r="AI1093">
        <v>0</v>
      </c>
      <c r="AJ1093">
        <v>1</v>
      </c>
      <c r="AK1093">
        <v>0</v>
      </c>
    </row>
    <row r="1094" spans="1:37" x14ac:dyDescent="0.25">
      <c r="A1094" t="str">
        <f>"1090"</f>
        <v>1090</v>
      </c>
      <c r="B1094" t="str">
        <f t="shared" si="61"/>
        <v>201</v>
      </c>
      <c r="C1094" t="str">
        <f t="shared" si="60"/>
        <v>44</v>
      </c>
      <c r="D1094" t="str">
        <f>"19"</f>
        <v>19</v>
      </c>
      <c r="E1094" t="str">
        <f>"201-44-19"</f>
        <v>201-44-19</v>
      </c>
      <c r="F1094" t="s">
        <v>41</v>
      </c>
      <c r="G1094" t="s">
        <v>44</v>
      </c>
      <c r="H1094" t="s">
        <v>45</v>
      </c>
      <c r="I1094">
        <v>1</v>
      </c>
      <c r="J1094">
        <v>1</v>
      </c>
      <c r="K1094">
        <v>0</v>
      </c>
      <c r="L1094">
        <v>0</v>
      </c>
      <c r="M1094">
        <v>1</v>
      </c>
      <c r="N1094">
        <v>1</v>
      </c>
      <c r="O1094">
        <v>0</v>
      </c>
      <c r="P1094">
        <v>0</v>
      </c>
      <c r="Q1094">
        <v>1</v>
      </c>
      <c r="AF1094">
        <v>0</v>
      </c>
      <c r="AG1094">
        <v>1</v>
      </c>
      <c r="AH1094">
        <v>0</v>
      </c>
      <c r="AI1094">
        <v>1</v>
      </c>
      <c r="AJ1094">
        <v>1</v>
      </c>
      <c r="AK1094">
        <v>0</v>
      </c>
    </row>
    <row r="1095" spans="1:37" x14ac:dyDescent="0.25">
      <c r="A1095" t="str">
        <f>"1091"</f>
        <v>1091</v>
      </c>
      <c r="B1095" t="str">
        <f t="shared" si="61"/>
        <v>201</v>
      </c>
      <c r="C1095" t="str">
        <f t="shared" si="60"/>
        <v>44</v>
      </c>
      <c r="D1095" t="str">
        <f>"11"</f>
        <v>11</v>
      </c>
      <c r="E1095" t="str">
        <f>"201-44-11"</f>
        <v>201-44-11</v>
      </c>
      <c r="F1095" t="s">
        <v>41</v>
      </c>
      <c r="G1095" t="s">
        <v>44</v>
      </c>
      <c r="H1095" t="s">
        <v>45</v>
      </c>
      <c r="I1095">
        <v>0</v>
      </c>
      <c r="J1095">
        <v>1</v>
      </c>
      <c r="K1095">
        <v>0</v>
      </c>
      <c r="L1095">
        <v>1</v>
      </c>
      <c r="M1095">
        <v>0</v>
      </c>
      <c r="N1095">
        <v>1</v>
      </c>
      <c r="O1095">
        <v>1</v>
      </c>
      <c r="P1095">
        <v>1</v>
      </c>
      <c r="Q1095">
        <v>0</v>
      </c>
      <c r="AF1095">
        <v>1</v>
      </c>
      <c r="AG1095">
        <v>0</v>
      </c>
      <c r="AH1095">
        <v>1</v>
      </c>
      <c r="AI1095">
        <v>0</v>
      </c>
      <c r="AJ1095">
        <v>0</v>
      </c>
      <c r="AK1095">
        <v>1</v>
      </c>
    </row>
    <row r="1096" spans="1:37" x14ac:dyDescent="0.25">
      <c r="A1096" t="str">
        <f>"1092"</f>
        <v>1092</v>
      </c>
      <c r="B1096" t="str">
        <f t="shared" si="61"/>
        <v>201</v>
      </c>
      <c r="C1096" t="str">
        <f t="shared" si="60"/>
        <v>44</v>
      </c>
      <c r="D1096" t="str">
        <f>"7"</f>
        <v>7</v>
      </c>
      <c r="E1096" t="str">
        <f>"201-44-7"</f>
        <v>201-44-7</v>
      </c>
      <c r="F1096" t="s">
        <v>41</v>
      </c>
      <c r="G1096" t="s">
        <v>44</v>
      </c>
      <c r="H1096" t="s">
        <v>45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AF1096">
        <v>0</v>
      </c>
      <c r="AG1096">
        <v>1</v>
      </c>
      <c r="AH1096">
        <v>0</v>
      </c>
      <c r="AI1096">
        <v>1</v>
      </c>
      <c r="AJ1096">
        <v>0</v>
      </c>
      <c r="AK1096">
        <v>1</v>
      </c>
    </row>
    <row r="1097" spans="1:37" x14ac:dyDescent="0.25">
      <c r="A1097" t="str">
        <f>"1093"</f>
        <v>1093</v>
      </c>
      <c r="B1097" t="str">
        <f t="shared" si="61"/>
        <v>201</v>
      </c>
      <c r="C1097" t="str">
        <f t="shared" si="60"/>
        <v>44</v>
      </c>
      <c r="D1097" t="str">
        <f>"3"</f>
        <v>3</v>
      </c>
      <c r="E1097" t="str">
        <f>"201-44-3"</f>
        <v>201-44-3</v>
      </c>
      <c r="F1097" t="s">
        <v>41</v>
      </c>
      <c r="G1097" t="s">
        <v>44</v>
      </c>
      <c r="H1097" t="s">
        <v>45</v>
      </c>
      <c r="I1097">
        <v>0</v>
      </c>
      <c r="J1097">
        <v>1</v>
      </c>
      <c r="K1097">
        <v>1</v>
      </c>
      <c r="L1097">
        <v>0</v>
      </c>
      <c r="M1097">
        <v>0</v>
      </c>
      <c r="N1097">
        <v>1</v>
      </c>
      <c r="O1097">
        <v>1</v>
      </c>
      <c r="P1097">
        <v>0</v>
      </c>
      <c r="Q1097">
        <v>1</v>
      </c>
      <c r="AF1097">
        <v>0</v>
      </c>
      <c r="AG1097">
        <v>1</v>
      </c>
      <c r="AH1097">
        <v>1</v>
      </c>
      <c r="AI1097">
        <v>0</v>
      </c>
      <c r="AJ1097">
        <v>1</v>
      </c>
      <c r="AK1097">
        <v>0</v>
      </c>
    </row>
    <row r="1098" spans="1:37" x14ac:dyDescent="0.25">
      <c r="A1098" t="str">
        <f>"1094"</f>
        <v>1094</v>
      </c>
      <c r="B1098" t="str">
        <f t="shared" si="61"/>
        <v>201</v>
      </c>
      <c r="C1098" t="str">
        <f t="shared" si="60"/>
        <v>44</v>
      </c>
      <c r="D1098" t="str">
        <f>"24"</f>
        <v>24</v>
      </c>
      <c r="E1098" t="str">
        <f>"201-44-24"</f>
        <v>201-44-24</v>
      </c>
      <c r="F1098" t="s">
        <v>41</v>
      </c>
      <c r="G1098" t="s">
        <v>44</v>
      </c>
      <c r="H1098" t="s">
        <v>45</v>
      </c>
      <c r="I1098">
        <v>0</v>
      </c>
      <c r="J1098">
        <v>1</v>
      </c>
      <c r="K1098">
        <v>0</v>
      </c>
      <c r="L1098">
        <v>1</v>
      </c>
      <c r="M1098">
        <v>0</v>
      </c>
      <c r="N1098">
        <v>1</v>
      </c>
      <c r="O1098">
        <v>1</v>
      </c>
      <c r="P1098">
        <v>0</v>
      </c>
      <c r="Q1098">
        <v>1</v>
      </c>
      <c r="AF1098">
        <v>0</v>
      </c>
      <c r="AG1098">
        <v>1</v>
      </c>
      <c r="AH1098">
        <v>0</v>
      </c>
      <c r="AI1098">
        <v>1</v>
      </c>
      <c r="AJ1098">
        <v>0</v>
      </c>
      <c r="AK1098">
        <v>1</v>
      </c>
    </row>
    <row r="1099" spans="1:37" x14ac:dyDescent="0.25">
      <c r="A1099" t="str">
        <f>"1095"</f>
        <v>1095</v>
      </c>
      <c r="B1099" t="str">
        <f t="shared" si="61"/>
        <v>201</v>
      </c>
      <c r="C1099" t="str">
        <f t="shared" si="60"/>
        <v>44</v>
      </c>
      <c r="D1099" t="str">
        <f>"23"</f>
        <v>23</v>
      </c>
      <c r="E1099" t="str">
        <f>"201-44-23"</f>
        <v>201-44-23</v>
      </c>
      <c r="F1099" t="s">
        <v>41</v>
      </c>
      <c r="G1099" t="s">
        <v>44</v>
      </c>
      <c r="H1099" t="s">
        <v>45</v>
      </c>
      <c r="I1099">
        <v>1</v>
      </c>
      <c r="J1099">
        <v>1</v>
      </c>
      <c r="K1099">
        <v>0</v>
      </c>
      <c r="L1099">
        <v>1</v>
      </c>
      <c r="M1099">
        <v>1</v>
      </c>
      <c r="N1099">
        <v>0</v>
      </c>
      <c r="O1099">
        <v>1</v>
      </c>
      <c r="P1099">
        <v>0</v>
      </c>
      <c r="Q1099">
        <v>0</v>
      </c>
      <c r="AF1099">
        <v>1</v>
      </c>
      <c r="AG1099">
        <v>0</v>
      </c>
      <c r="AH1099">
        <v>1</v>
      </c>
      <c r="AI1099">
        <v>0</v>
      </c>
      <c r="AJ1099">
        <v>0</v>
      </c>
      <c r="AK1099">
        <v>1</v>
      </c>
    </row>
    <row r="1100" spans="1:37" x14ac:dyDescent="0.25">
      <c r="A1100" t="str">
        <f>"1096"</f>
        <v>1096</v>
      </c>
      <c r="B1100" t="str">
        <f t="shared" si="61"/>
        <v>201</v>
      </c>
      <c r="C1100" t="str">
        <f t="shared" si="60"/>
        <v>44</v>
      </c>
      <c r="D1100" t="str">
        <f>"18"</f>
        <v>18</v>
      </c>
      <c r="E1100" t="str">
        <f>"201-44-18"</f>
        <v>201-44-18</v>
      </c>
      <c r="F1100" t="s">
        <v>41</v>
      </c>
      <c r="G1100" t="s">
        <v>44</v>
      </c>
      <c r="H1100" t="s">
        <v>45</v>
      </c>
      <c r="I1100">
        <v>0</v>
      </c>
      <c r="J1100">
        <v>1</v>
      </c>
      <c r="K1100">
        <v>0</v>
      </c>
      <c r="L1100">
        <v>1</v>
      </c>
      <c r="M1100">
        <v>1</v>
      </c>
      <c r="N1100">
        <v>1</v>
      </c>
      <c r="O1100">
        <v>0</v>
      </c>
      <c r="P1100">
        <v>0</v>
      </c>
      <c r="Q1100">
        <v>1</v>
      </c>
      <c r="AF1100">
        <v>0</v>
      </c>
      <c r="AG1100">
        <v>1</v>
      </c>
      <c r="AH1100">
        <v>0</v>
      </c>
      <c r="AI1100">
        <v>1</v>
      </c>
      <c r="AJ1100">
        <v>0</v>
      </c>
      <c r="AK1100">
        <v>1</v>
      </c>
    </row>
    <row r="1101" spans="1:37" x14ac:dyDescent="0.25">
      <c r="A1101" t="str">
        <f>"1097"</f>
        <v>1097</v>
      </c>
      <c r="B1101" t="str">
        <f t="shared" si="61"/>
        <v>201</v>
      </c>
      <c r="C1101" t="str">
        <f t="shared" si="60"/>
        <v>44</v>
      </c>
      <c r="D1101" t="str">
        <f>"17"</f>
        <v>17</v>
      </c>
      <c r="E1101" t="str">
        <f>"201-44-17"</f>
        <v>201-44-17</v>
      </c>
      <c r="F1101" t="s">
        <v>41</v>
      </c>
      <c r="G1101" t="s">
        <v>44</v>
      </c>
      <c r="H1101" t="s">
        <v>45</v>
      </c>
      <c r="I1101">
        <v>1</v>
      </c>
      <c r="J1101">
        <v>0</v>
      </c>
      <c r="K1101">
        <v>1</v>
      </c>
      <c r="L1101">
        <v>0</v>
      </c>
      <c r="M1101">
        <v>1</v>
      </c>
      <c r="N1101">
        <v>1</v>
      </c>
      <c r="O1101">
        <v>0</v>
      </c>
      <c r="P1101">
        <v>0</v>
      </c>
      <c r="Q1101">
        <v>1</v>
      </c>
      <c r="AF1101">
        <v>0</v>
      </c>
      <c r="AG1101">
        <v>1</v>
      </c>
      <c r="AH1101">
        <v>0</v>
      </c>
      <c r="AI1101">
        <v>1</v>
      </c>
      <c r="AJ1101">
        <v>1</v>
      </c>
      <c r="AK1101">
        <v>0</v>
      </c>
    </row>
    <row r="1102" spans="1:37" x14ac:dyDescent="0.25">
      <c r="A1102" t="str">
        <f>"1098"</f>
        <v>1098</v>
      </c>
      <c r="B1102" t="str">
        <f t="shared" si="61"/>
        <v>201</v>
      </c>
      <c r="C1102" t="str">
        <f t="shared" si="60"/>
        <v>44</v>
      </c>
      <c r="D1102" t="str">
        <f>"12"</f>
        <v>12</v>
      </c>
      <c r="E1102" t="str">
        <f>"201-44-12"</f>
        <v>201-44-12</v>
      </c>
      <c r="F1102" t="s">
        <v>41</v>
      </c>
      <c r="G1102" t="s">
        <v>44</v>
      </c>
      <c r="H1102" t="s">
        <v>45</v>
      </c>
      <c r="I1102">
        <v>0</v>
      </c>
      <c r="J1102">
        <v>1</v>
      </c>
      <c r="K1102">
        <v>1</v>
      </c>
      <c r="L1102">
        <v>0</v>
      </c>
      <c r="M1102">
        <v>0</v>
      </c>
      <c r="N1102">
        <v>1</v>
      </c>
      <c r="O1102">
        <v>1</v>
      </c>
      <c r="P1102">
        <v>0</v>
      </c>
      <c r="Q1102">
        <v>1</v>
      </c>
      <c r="AF1102">
        <v>0</v>
      </c>
      <c r="AG1102">
        <v>1</v>
      </c>
      <c r="AH1102">
        <v>1</v>
      </c>
      <c r="AI1102">
        <v>0</v>
      </c>
      <c r="AJ1102">
        <v>1</v>
      </c>
      <c r="AK1102">
        <v>0</v>
      </c>
    </row>
    <row r="1103" spans="1:37" x14ac:dyDescent="0.25">
      <c r="A1103" t="str">
        <f>"1099"</f>
        <v>1099</v>
      </c>
      <c r="B1103" t="str">
        <f t="shared" si="61"/>
        <v>201</v>
      </c>
      <c r="C1103" t="str">
        <f t="shared" si="60"/>
        <v>44</v>
      </c>
      <c r="D1103" t="str">
        <f>"8"</f>
        <v>8</v>
      </c>
      <c r="E1103" t="str">
        <f>"201-44-8"</f>
        <v>201-44-8</v>
      </c>
      <c r="F1103" t="s">
        <v>41</v>
      </c>
      <c r="G1103" t="s">
        <v>44</v>
      </c>
      <c r="H1103" t="s">
        <v>45</v>
      </c>
      <c r="I1103">
        <v>0</v>
      </c>
      <c r="J1103">
        <v>0</v>
      </c>
      <c r="K1103">
        <v>1</v>
      </c>
      <c r="L1103">
        <v>1</v>
      </c>
      <c r="M1103">
        <v>1</v>
      </c>
      <c r="N1103">
        <v>1</v>
      </c>
      <c r="O1103">
        <v>0</v>
      </c>
      <c r="P1103">
        <v>1</v>
      </c>
      <c r="Q1103">
        <v>0</v>
      </c>
      <c r="AF1103">
        <v>0</v>
      </c>
      <c r="AG1103">
        <v>1</v>
      </c>
      <c r="AH1103">
        <v>0</v>
      </c>
      <c r="AI1103">
        <v>1</v>
      </c>
      <c r="AJ1103">
        <v>0</v>
      </c>
      <c r="AK1103">
        <v>1</v>
      </c>
    </row>
    <row r="1104" spans="1:37" x14ac:dyDescent="0.25">
      <c r="A1104" t="str">
        <f>"1100"</f>
        <v>1100</v>
      </c>
      <c r="B1104" t="str">
        <f t="shared" si="61"/>
        <v>201</v>
      </c>
      <c r="C1104" t="str">
        <f t="shared" si="60"/>
        <v>44</v>
      </c>
      <c r="D1104" t="str">
        <f>"4"</f>
        <v>4</v>
      </c>
      <c r="E1104" t="str">
        <f>"201-44-4"</f>
        <v>201-44-4</v>
      </c>
      <c r="F1104" t="s">
        <v>41</v>
      </c>
      <c r="G1104" t="s">
        <v>44</v>
      </c>
      <c r="H1104" t="s">
        <v>45</v>
      </c>
      <c r="I1104">
        <v>1</v>
      </c>
      <c r="J1104">
        <v>0</v>
      </c>
      <c r="K1104">
        <v>0</v>
      </c>
      <c r="L1104">
        <v>1</v>
      </c>
      <c r="M1104">
        <v>1</v>
      </c>
      <c r="N1104">
        <v>0</v>
      </c>
      <c r="O1104">
        <v>1</v>
      </c>
      <c r="P1104">
        <v>0</v>
      </c>
      <c r="Q1104">
        <v>1</v>
      </c>
      <c r="AF1104">
        <v>0</v>
      </c>
      <c r="AG1104">
        <v>1</v>
      </c>
      <c r="AH1104">
        <v>1</v>
      </c>
      <c r="AI1104">
        <v>0</v>
      </c>
      <c r="AJ1104">
        <v>1</v>
      </c>
      <c r="AK1104">
        <v>0</v>
      </c>
    </row>
    <row r="1105" spans="1:37" x14ac:dyDescent="0.25">
      <c r="A1105" t="str">
        <f>"1101"</f>
        <v>1101</v>
      </c>
      <c r="B1105" t="str">
        <f t="shared" si="61"/>
        <v>201</v>
      </c>
      <c r="C1105" t="str">
        <f t="shared" ref="C1105:C1129" si="62">"45"</f>
        <v>45</v>
      </c>
      <c r="D1105" t="str">
        <f>"22"</f>
        <v>22</v>
      </c>
      <c r="E1105" t="str">
        <f>"201-45-22"</f>
        <v>201-45-22</v>
      </c>
      <c r="F1105" t="s">
        <v>41</v>
      </c>
      <c r="G1105" t="s">
        <v>42</v>
      </c>
      <c r="H1105" t="s">
        <v>43</v>
      </c>
      <c r="R1105">
        <v>1</v>
      </c>
      <c r="S1105">
        <v>0</v>
      </c>
      <c r="T1105">
        <v>1</v>
      </c>
      <c r="U1105">
        <v>0</v>
      </c>
      <c r="V1105">
        <v>0</v>
      </c>
      <c r="W1105">
        <v>1</v>
      </c>
      <c r="X1105">
        <v>0</v>
      </c>
      <c r="Y1105">
        <v>0</v>
      </c>
      <c r="Z1105">
        <v>1</v>
      </c>
      <c r="AA1105">
        <v>0</v>
      </c>
      <c r="AB1105">
        <v>0</v>
      </c>
      <c r="AC1105">
        <v>1</v>
      </c>
      <c r="AD1105">
        <v>1</v>
      </c>
      <c r="AE1105">
        <v>0</v>
      </c>
      <c r="AF1105">
        <v>0</v>
      </c>
      <c r="AG1105">
        <v>1</v>
      </c>
      <c r="AH1105">
        <v>0</v>
      </c>
      <c r="AI1105">
        <v>1</v>
      </c>
    </row>
    <row r="1106" spans="1:37" x14ac:dyDescent="0.25">
      <c r="A1106" t="str">
        <f>"1102"</f>
        <v>1102</v>
      </c>
      <c r="B1106" t="str">
        <f t="shared" si="61"/>
        <v>201</v>
      </c>
      <c r="C1106" t="str">
        <f t="shared" si="62"/>
        <v>45</v>
      </c>
      <c r="D1106" t="str">
        <f>"21"</f>
        <v>21</v>
      </c>
      <c r="E1106" t="str">
        <f>"201-45-21"</f>
        <v>201-45-21</v>
      </c>
      <c r="F1106" t="s">
        <v>41</v>
      </c>
      <c r="G1106" t="s">
        <v>42</v>
      </c>
      <c r="H1106" t="s">
        <v>43</v>
      </c>
      <c r="R1106">
        <v>1</v>
      </c>
      <c r="S1106">
        <v>0</v>
      </c>
      <c r="T1106">
        <v>0</v>
      </c>
      <c r="U1106">
        <v>0</v>
      </c>
      <c r="V1106">
        <v>1</v>
      </c>
      <c r="W1106">
        <v>0</v>
      </c>
      <c r="X1106">
        <v>0</v>
      </c>
      <c r="Y1106">
        <v>0</v>
      </c>
      <c r="Z1106">
        <v>1</v>
      </c>
      <c r="AA1106">
        <v>1</v>
      </c>
      <c r="AB1106">
        <v>0</v>
      </c>
      <c r="AC1106">
        <v>1</v>
      </c>
      <c r="AD1106">
        <v>0</v>
      </c>
      <c r="AE1106">
        <v>1</v>
      </c>
      <c r="AF1106">
        <v>0</v>
      </c>
      <c r="AG1106">
        <v>0</v>
      </c>
      <c r="AH1106">
        <v>0</v>
      </c>
      <c r="AI1106">
        <v>0</v>
      </c>
    </row>
    <row r="1107" spans="1:37" x14ac:dyDescent="0.25">
      <c r="A1107" t="str">
        <f>"1103"</f>
        <v>1103</v>
      </c>
      <c r="B1107" t="str">
        <f t="shared" si="61"/>
        <v>201</v>
      </c>
      <c r="C1107" t="str">
        <f t="shared" si="62"/>
        <v>45</v>
      </c>
      <c r="D1107" t="str">
        <f>"16"</f>
        <v>16</v>
      </c>
      <c r="E1107" t="str">
        <f>"201-45-16"</f>
        <v>201-45-16</v>
      </c>
      <c r="F1107" t="s">
        <v>41</v>
      </c>
      <c r="G1107" t="s">
        <v>42</v>
      </c>
      <c r="H1107" t="s">
        <v>43</v>
      </c>
      <c r="R1107">
        <v>1</v>
      </c>
      <c r="S1107">
        <v>1</v>
      </c>
      <c r="T1107">
        <v>0</v>
      </c>
      <c r="U1107">
        <v>0</v>
      </c>
      <c r="V1107">
        <v>0</v>
      </c>
      <c r="W1107">
        <v>1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1</v>
      </c>
      <c r="AF1107">
        <v>1</v>
      </c>
      <c r="AG1107">
        <v>0</v>
      </c>
      <c r="AH1107">
        <v>0</v>
      </c>
      <c r="AI1107">
        <v>1</v>
      </c>
    </row>
    <row r="1108" spans="1:37" x14ac:dyDescent="0.25">
      <c r="A1108" t="str">
        <f>"1104"</f>
        <v>1104</v>
      </c>
      <c r="B1108" t="str">
        <f t="shared" si="61"/>
        <v>201</v>
      </c>
      <c r="C1108" t="str">
        <f t="shared" si="62"/>
        <v>45</v>
      </c>
      <c r="D1108" t="str">
        <f>"15"</f>
        <v>15</v>
      </c>
      <c r="E1108" t="str">
        <f>"201-45-15"</f>
        <v>201-45-15</v>
      </c>
      <c r="F1108" t="s">
        <v>41</v>
      </c>
      <c r="G1108" t="s">
        <v>42</v>
      </c>
      <c r="H1108" t="s">
        <v>43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1</v>
      </c>
      <c r="X1108">
        <v>0</v>
      </c>
      <c r="Y1108">
        <v>1</v>
      </c>
      <c r="Z1108">
        <v>1</v>
      </c>
      <c r="AA1108">
        <v>1</v>
      </c>
      <c r="AB1108">
        <v>1</v>
      </c>
      <c r="AC1108">
        <v>1</v>
      </c>
      <c r="AD1108">
        <v>0</v>
      </c>
      <c r="AE1108">
        <v>0</v>
      </c>
      <c r="AF1108">
        <v>0</v>
      </c>
      <c r="AG1108">
        <v>1</v>
      </c>
      <c r="AH1108">
        <v>0</v>
      </c>
      <c r="AI1108">
        <v>1</v>
      </c>
    </row>
    <row r="1109" spans="1:37" x14ac:dyDescent="0.25">
      <c r="A1109" t="str">
        <f>"1105"</f>
        <v>1105</v>
      </c>
      <c r="B1109" t="str">
        <f t="shared" si="61"/>
        <v>201</v>
      </c>
      <c r="C1109" t="str">
        <f t="shared" si="62"/>
        <v>45</v>
      </c>
      <c r="D1109" t="str">
        <f>"9"</f>
        <v>9</v>
      </c>
      <c r="E1109" t="str">
        <f>"201-45-9"</f>
        <v>201-45-9</v>
      </c>
      <c r="F1109" t="s">
        <v>41</v>
      </c>
      <c r="G1109" t="s">
        <v>42</v>
      </c>
      <c r="H1109" t="s">
        <v>43</v>
      </c>
      <c r="R1109">
        <v>0</v>
      </c>
      <c r="S1109">
        <v>0</v>
      </c>
      <c r="T1109">
        <v>1</v>
      </c>
      <c r="U1109">
        <v>0</v>
      </c>
      <c r="V1109">
        <v>0</v>
      </c>
      <c r="W1109">
        <v>1</v>
      </c>
      <c r="X1109">
        <v>0</v>
      </c>
      <c r="Y1109">
        <v>1</v>
      </c>
      <c r="Z1109">
        <v>1</v>
      </c>
      <c r="AA1109">
        <v>0</v>
      </c>
      <c r="AB1109">
        <v>0</v>
      </c>
      <c r="AC1109">
        <v>1</v>
      </c>
      <c r="AD1109">
        <v>1</v>
      </c>
      <c r="AE1109">
        <v>0</v>
      </c>
      <c r="AF1109">
        <v>0</v>
      </c>
      <c r="AG1109">
        <v>1</v>
      </c>
      <c r="AH1109">
        <v>0</v>
      </c>
      <c r="AI1109">
        <v>1</v>
      </c>
    </row>
    <row r="1110" spans="1:37" x14ac:dyDescent="0.25">
      <c r="A1110" t="str">
        <f>"1106"</f>
        <v>1106</v>
      </c>
      <c r="B1110" t="str">
        <f t="shared" si="61"/>
        <v>201</v>
      </c>
      <c r="C1110" t="str">
        <f t="shared" si="62"/>
        <v>45</v>
      </c>
      <c r="D1110" t="str">
        <f>"5"</f>
        <v>5</v>
      </c>
      <c r="E1110" t="str">
        <f>"201-45-5"</f>
        <v>201-45-5</v>
      </c>
      <c r="F1110" t="s">
        <v>41</v>
      </c>
      <c r="G1110" t="s">
        <v>42</v>
      </c>
      <c r="H1110" t="s">
        <v>43</v>
      </c>
      <c r="R1110">
        <v>0</v>
      </c>
      <c r="S1110">
        <v>0</v>
      </c>
      <c r="T1110">
        <v>1</v>
      </c>
      <c r="U1110">
        <v>0</v>
      </c>
      <c r="V1110">
        <v>0</v>
      </c>
      <c r="W1110">
        <v>1</v>
      </c>
      <c r="X1110">
        <v>0</v>
      </c>
      <c r="Y1110">
        <v>1</v>
      </c>
      <c r="Z1110">
        <v>1</v>
      </c>
      <c r="AA1110">
        <v>0</v>
      </c>
      <c r="AB1110">
        <v>0</v>
      </c>
      <c r="AC1110">
        <v>1</v>
      </c>
      <c r="AD1110">
        <v>1</v>
      </c>
      <c r="AE1110">
        <v>0</v>
      </c>
      <c r="AF1110">
        <v>1</v>
      </c>
      <c r="AG1110">
        <v>0</v>
      </c>
      <c r="AH1110">
        <v>1</v>
      </c>
      <c r="AI1110">
        <v>0</v>
      </c>
    </row>
    <row r="1111" spans="1:37" x14ac:dyDescent="0.25">
      <c r="A1111" t="str">
        <f>"1107"</f>
        <v>1107</v>
      </c>
      <c r="B1111" t="str">
        <f t="shared" si="61"/>
        <v>201</v>
      </c>
      <c r="C1111" t="str">
        <f t="shared" si="62"/>
        <v>45</v>
      </c>
      <c r="D1111" t="str">
        <f>"3"</f>
        <v>3</v>
      </c>
      <c r="E1111" t="str">
        <f>"201-45-3"</f>
        <v>201-45-3</v>
      </c>
      <c r="F1111" t="s">
        <v>41</v>
      </c>
      <c r="G1111" t="s">
        <v>44</v>
      </c>
      <c r="H1111" t="s">
        <v>45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AF1111">
        <v>1</v>
      </c>
      <c r="AG1111">
        <v>0</v>
      </c>
      <c r="AH1111">
        <v>1</v>
      </c>
      <c r="AI1111">
        <v>0</v>
      </c>
      <c r="AJ1111">
        <v>1</v>
      </c>
      <c r="AK1111">
        <v>0</v>
      </c>
    </row>
    <row r="1112" spans="1:37" x14ac:dyDescent="0.25">
      <c r="A1112" t="str">
        <f>"1108"</f>
        <v>1108</v>
      </c>
      <c r="B1112" t="str">
        <f t="shared" si="61"/>
        <v>201</v>
      </c>
      <c r="C1112" t="str">
        <f t="shared" si="62"/>
        <v>45</v>
      </c>
      <c r="D1112" t="str">
        <f>"24"</f>
        <v>24</v>
      </c>
      <c r="E1112" t="str">
        <f>"201-45-24"</f>
        <v>201-45-24</v>
      </c>
      <c r="F1112" t="s">
        <v>41</v>
      </c>
      <c r="G1112" t="s">
        <v>44</v>
      </c>
      <c r="H1112" t="s">
        <v>45</v>
      </c>
      <c r="I1112">
        <v>1</v>
      </c>
      <c r="J1112">
        <v>1</v>
      </c>
      <c r="K1112">
        <v>1</v>
      </c>
      <c r="L1112">
        <v>0</v>
      </c>
      <c r="M1112">
        <v>0</v>
      </c>
      <c r="N1112">
        <v>1</v>
      </c>
      <c r="O1112">
        <v>1</v>
      </c>
      <c r="P1112">
        <v>0</v>
      </c>
      <c r="Q1112">
        <v>0</v>
      </c>
      <c r="AF1112">
        <v>0</v>
      </c>
      <c r="AG1112">
        <v>1</v>
      </c>
      <c r="AH1112">
        <v>0</v>
      </c>
      <c r="AI1112">
        <v>1</v>
      </c>
      <c r="AJ1112">
        <v>0</v>
      </c>
      <c r="AK1112">
        <v>1</v>
      </c>
    </row>
    <row r="1113" spans="1:37" x14ac:dyDescent="0.25">
      <c r="A1113" t="str">
        <f>"1109"</f>
        <v>1109</v>
      </c>
      <c r="B1113" t="str">
        <f t="shared" si="61"/>
        <v>201</v>
      </c>
      <c r="C1113" t="str">
        <f t="shared" si="62"/>
        <v>45</v>
      </c>
      <c r="D1113" t="str">
        <f>"23"</f>
        <v>23</v>
      </c>
      <c r="E1113" t="str">
        <f>"201-45-23"</f>
        <v>201-45-23</v>
      </c>
      <c r="F1113" t="s">
        <v>41</v>
      </c>
      <c r="G1113" t="s">
        <v>44</v>
      </c>
      <c r="H1113" t="s">
        <v>45</v>
      </c>
      <c r="I1113">
        <v>1</v>
      </c>
      <c r="J1113">
        <v>1</v>
      </c>
      <c r="K1113">
        <v>1</v>
      </c>
      <c r="L1113">
        <v>0</v>
      </c>
      <c r="M1113">
        <v>0</v>
      </c>
      <c r="N1113">
        <v>1</v>
      </c>
      <c r="O1113">
        <v>1</v>
      </c>
      <c r="P1113">
        <v>0</v>
      </c>
      <c r="Q1113">
        <v>0</v>
      </c>
      <c r="AF1113">
        <v>0</v>
      </c>
      <c r="AG1113">
        <v>1</v>
      </c>
      <c r="AH1113">
        <v>0</v>
      </c>
      <c r="AI1113">
        <v>1</v>
      </c>
      <c r="AJ1113">
        <v>0</v>
      </c>
      <c r="AK1113">
        <v>1</v>
      </c>
    </row>
    <row r="1114" spans="1:37" x14ac:dyDescent="0.25">
      <c r="A1114" t="str">
        <f>"1110"</f>
        <v>1110</v>
      </c>
      <c r="B1114" t="str">
        <f t="shared" si="61"/>
        <v>201</v>
      </c>
      <c r="C1114" t="str">
        <f t="shared" si="62"/>
        <v>45</v>
      </c>
      <c r="D1114" t="str">
        <f>"18"</f>
        <v>18</v>
      </c>
      <c r="E1114" t="str">
        <f>"201-45-18"</f>
        <v>201-45-18</v>
      </c>
      <c r="F1114" t="s">
        <v>41</v>
      </c>
      <c r="G1114" t="s">
        <v>42</v>
      </c>
      <c r="H1114" t="s">
        <v>43</v>
      </c>
      <c r="R1114">
        <v>0</v>
      </c>
      <c r="S1114">
        <v>1</v>
      </c>
      <c r="T1114">
        <v>0</v>
      </c>
      <c r="U1114">
        <v>1</v>
      </c>
      <c r="V1114">
        <v>1</v>
      </c>
      <c r="W1114">
        <v>0</v>
      </c>
      <c r="X1114">
        <v>1</v>
      </c>
      <c r="Y1114">
        <v>0</v>
      </c>
      <c r="Z1114">
        <v>0</v>
      </c>
      <c r="AA1114">
        <v>0</v>
      </c>
      <c r="AB1114">
        <v>1</v>
      </c>
      <c r="AC1114">
        <v>0</v>
      </c>
      <c r="AD1114">
        <v>0</v>
      </c>
      <c r="AE1114">
        <v>1</v>
      </c>
      <c r="AF1114">
        <v>0</v>
      </c>
      <c r="AG1114">
        <v>1</v>
      </c>
      <c r="AH1114">
        <v>0</v>
      </c>
      <c r="AI1114">
        <v>1</v>
      </c>
    </row>
    <row r="1115" spans="1:37" x14ac:dyDescent="0.25">
      <c r="A1115" t="str">
        <f>"1111"</f>
        <v>1111</v>
      </c>
      <c r="B1115" t="str">
        <f t="shared" si="61"/>
        <v>201</v>
      </c>
      <c r="C1115" t="str">
        <f t="shared" si="62"/>
        <v>45</v>
      </c>
      <c r="D1115" t="str">
        <f>"17"</f>
        <v>17</v>
      </c>
      <c r="E1115" t="str">
        <f>"201-45-17"</f>
        <v>201-45-17</v>
      </c>
      <c r="F1115" t="s">
        <v>41</v>
      </c>
      <c r="G1115" t="s">
        <v>42</v>
      </c>
      <c r="H1115" t="s">
        <v>43</v>
      </c>
      <c r="R1115">
        <v>0</v>
      </c>
      <c r="S1115">
        <v>1</v>
      </c>
      <c r="T1115">
        <v>0</v>
      </c>
      <c r="U1115">
        <v>1</v>
      </c>
      <c r="V1115">
        <v>1</v>
      </c>
      <c r="W1115">
        <v>0</v>
      </c>
      <c r="X1115">
        <v>1</v>
      </c>
      <c r="Y1115">
        <v>0</v>
      </c>
      <c r="Z1115">
        <v>0</v>
      </c>
      <c r="AA1115">
        <v>0</v>
      </c>
      <c r="AB1115">
        <v>1</v>
      </c>
      <c r="AC1115">
        <v>0</v>
      </c>
      <c r="AD1115">
        <v>0</v>
      </c>
      <c r="AE1115">
        <v>1</v>
      </c>
      <c r="AF1115">
        <v>0</v>
      </c>
      <c r="AG1115">
        <v>1</v>
      </c>
      <c r="AH1115">
        <v>0</v>
      </c>
      <c r="AI1115">
        <v>1</v>
      </c>
    </row>
    <row r="1116" spans="1:37" x14ac:dyDescent="0.25">
      <c r="A1116" t="str">
        <f>"1112"</f>
        <v>1112</v>
      </c>
      <c r="B1116" t="str">
        <f t="shared" si="61"/>
        <v>201</v>
      </c>
      <c r="C1116" t="str">
        <f t="shared" si="62"/>
        <v>45</v>
      </c>
      <c r="D1116" t="str">
        <f>"10"</f>
        <v>10</v>
      </c>
      <c r="E1116" t="str">
        <f>"201-45-10"</f>
        <v>201-45-10</v>
      </c>
      <c r="F1116" t="s">
        <v>41</v>
      </c>
      <c r="G1116" t="s">
        <v>42</v>
      </c>
      <c r="H1116" t="s">
        <v>43</v>
      </c>
      <c r="R1116">
        <v>0</v>
      </c>
      <c r="S1116">
        <v>1</v>
      </c>
      <c r="T1116">
        <v>0</v>
      </c>
      <c r="U1116">
        <v>1</v>
      </c>
      <c r="V1116">
        <v>0</v>
      </c>
      <c r="W1116">
        <v>1</v>
      </c>
      <c r="X1116">
        <v>1</v>
      </c>
      <c r="Y1116">
        <v>0</v>
      </c>
      <c r="Z1116">
        <v>0</v>
      </c>
      <c r="AA1116">
        <v>0</v>
      </c>
      <c r="AB1116">
        <v>1</v>
      </c>
      <c r="AC1116">
        <v>1</v>
      </c>
      <c r="AD1116">
        <v>0</v>
      </c>
      <c r="AE1116">
        <v>0</v>
      </c>
      <c r="AF1116">
        <v>1</v>
      </c>
      <c r="AG1116">
        <v>0</v>
      </c>
      <c r="AH1116">
        <v>0</v>
      </c>
      <c r="AI1116">
        <v>1</v>
      </c>
    </row>
    <row r="1117" spans="1:37" x14ac:dyDescent="0.25">
      <c r="A1117" t="str">
        <f>"1113"</f>
        <v>1113</v>
      </c>
      <c r="B1117" t="str">
        <f t="shared" si="61"/>
        <v>201</v>
      </c>
      <c r="C1117" t="str">
        <f t="shared" si="62"/>
        <v>45</v>
      </c>
      <c r="D1117" t="str">
        <f>"1"</f>
        <v>1</v>
      </c>
      <c r="E1117" t="str">
        <f>"201-45-1"</f>
        <v>201-45-1</v>
      </c>
      <c r="F1117" t="s">
        <v>41</v>
      </c>
      <c r="G1117" t="s">
        <v>42</v>
      </c>
      <c r="H1117" t="s">
        <v>43</v>
      </c>
      <c r="R1117">
        <v>1</v>
      </c>
      <c r="S1117">
        <v>0</v>
      </c>
      <c r="T1117">
        <v>0</v>
      </c>
      <c r="U1117">
        <v>0</v>
      </c>
      <c r="V1117">
        <v>0</v>
      </c>
      <c r="W1117">
        <v>1</v>
      </c>
      <c r="X1117">
        <v>0</v>
      </c>
      <c r="Y1117">
        <v>1</v>
      </c>
      <c r="Z1117">
        <v>1</v>
      </c>
      <c r="AA1117">
        <v>0</v>
      </c>
      <c r="AB1117">
        <v>0</v>
      </c>
      <c r="AC1117">
        <v>1</v>
      </c>
      <c r="AD1117">
        <v>0</v>
      </c>
      <c r="AE1117">
        <v>1</v>
      </c>
      <c r="AF1117">
        <v>0</v>
      </c>
      <c r="AG1117">
        <v>1</v>
      </c>
      <c r="AH1117">
        <v>1</v>
      </c>
      <c r="AI1117">
        <v>0</v>
      </c>
    </row>
    <row r="1118" spans="1:37" x14ac:dyDescent="0.25">
      <c r="A1118" t="str">
        <f>"1114"</f>
        <v>1114</v>
      </c>
      <c r="B1118" t="str">
        <f t="shared" si="61"/>
        <v>201</v>
      </c>
      <c r="C1118" t="str">
        <f t="shared" si="62"/>
        <v>45</v>
      </c>
      <c r="D1118" t="str">
        <f>"14"</f>
        <v>14</v>
      </c>
      <c r="E1118" t="str">
        <f>"201-45-14"</f>
        <v>201-45-14</v>
      </c>
      <c r="F1118" t="s">
        <v>41</v>
      </c>
      <c r="G1118" t="s">
        <v>42</v>
      </c>
      <c r="H1118" t="s">
        <v>43</v>
      </c>
      <c r="R1118">
        <v>1</v>
      </c>
      <c r="S1118">
        <v>0</v>
      </c>
      <c r="T1118">
        <v>0</v>
      </c>
      <c r="U1118">
        <v>0</v>
      </c>
      <c r="V1118">
        <v>0</v>
      </c>
      <c r="W1118">
        <v>1</v>
      </c>
      <c r="X1118">
        <v>0</v>
      </c>
      <c r="Y1118">
        <v>1</v>
      </c>
      <c r="Z1118">
        <v>1</v>
      </c>
      <c r="AA1118">
        <v>0</v>
      </c>
      <c r="AB1118">
        <v>1</v>
      </c>
      <c r="AC1118">
        <v>1</v>
      </c>
      <c r="AD1118">
        <v>0</v>
      </c>
      <c r="AE1118">
        <v>0</v>
      </c>
      <c r="AF1118">
        <v>1</v>
      </c>
      <c r="AG1118">
        <v>0</v>
      </c>
      <c r="AH1118">
        <v>0</v>
      </c>
      <c r="AI1118">
        <v>1</v>
      </c>
    </row>
    <row r="1119" spans="1:37" x14ac:dyDescent="0.25">
      <c r="A1119" t="str">
        <f>"1115"</f>
        <v>1115</v>
      </c>
      <c r="B1119" t="str">
        <f t="shared" si="61"/>
        <v>201</v>
      </c>
      <c r="C1119" t="str">
        <f t="shared" si="62"/>
        <v>45</v>
      </c>
      <c r="D1119" t="str">
        <f>"13"</f>
        <v>13</v>
      </c>
      <c r="E1119" t="str">
        <f>"201-45-13"</f>
        <v>201-45-13</v>
      </c>
      <c r="F1119" t="s">
        <v>41</v>
      </c>
      <c r="G1119" t="s">
        <v>42</v>
      </c>
      <c r="H1119" t="s">
        <v>43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1</v>
      </c>
      <c r="X1119">
        <v>0</v>
      </c>
      <c r="Y1119">
        <v>1</v>
      </c>
      <c r="Z1119">
        <v>1</v>
      </c>
      <c r="AA1119">
        <v>1</v>
      </c>
      <c r="AB1119">
        <v>1</v>
      </c>
      <c r="AC1119">
        <v>1</v>
      </c>
      <c r="AD1119">
        <v>0</v>
      </c>
      <c r="AE1119">
        <v>0</v>
      </c>
      <c r="AF1119">
        <v>0</v>
      </c>
      <c r="AG1119">
        <v>1</v>
      </c>
      <c r="AH1119">
        <v>1</v>
      </c>
      <c r="AI1119">
        <v>0</v>
      </c>
    </row>
    <row r="1120" spans="1:37" x14ac:dyDescent="0.25">
      <c r="A1120" t="str">
        <f>"1116"</f>
        <v>1116</v>
      </c>
      <c r="B1120" t="str">
        <f t="shared" si="61"/>
        <v>201</v>
      </c>
      <c r="C1120" t="str">
        <f t="shared" si="62"/>
        <v>45</v>
      </c>
      <c r="D1120" t="str">
        <f>"11"</f>
        <v>11</v>
      </c>
      <c r="E1120" t="str">
        <f>"201-45-11"</f>
        <v>201-45-11</v>
      </c>
      <c r="F1120" t="s">
        <v>41</v>
      </c>
      <c r="G1120" t="s">
        <v>44</v>
      </c>
      <c r="H1120" t="s">
        <v>45</v>
      </c>
      <c r="I1120">
        <v>1</v>
      </c>
      <c r="J1120">
        <v>0</v>
      </c>
      <c r="K1120">
        <v>0</v>
      </c>
      <c r="L1120">
        <v>0</v>
      </c>
      <c r="M1120">
        <v>1</v>
      </c>
      <c r="N1120">
        <v>1</v>
      </c>
      <c r="O1120">
        <v>0</v>
      </c>
      <c r="P1120">
        <v>1</v>
      </c>
      <c r="Q1120">
        <v>0</v>
      </c>
      <c r="AF1120">
        <v>0</v>
      </c>
      <c r="AG1120">
        <v>1</v>
      </c>
      <c r="AH1120">
        <v>0</v>
      </c>
      <c r="AI1120">
        <v>1</v>
      </c>
      <c r="AJ1120">
        <v>1</v>
      </c>
      <c r="AK1120">
        <v>0</v>
      </c>
    </row>
    <row r="1121" spans="1:37" x14ac:dyDescent="0.25">
      <c r="A1121" t="str">
        <f>"1117"</f>
        <v>1117</v>
      </c>
      <c r="B1121" t="str">
        <f t="shared" si="61"/>
        <v>201</v>
      </c>
      <c r="C1121" t="str">
        <f t="shared" si="62"/>
        <v>45</v>
      </c>
      <c r="D1121" t="str">
        <f>"7"</f>
        <v>7</v>
      </c>
      <c r="E1121" t="str">
        <f>"201-45-7"</f>
        <v>201-45-7</v>
      </c>
      <c r="F1121" t="s">
        <v>41</v>
      </c>
      <c r="G1121" t="s">
        <v>42</v>
      </c>
      <c r="H1121" t="s">
        <v>43</v>
      </c>
      <c r="R1121">
        <v>0</v>
      </c>
      <c r="S1121">
        <v>1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1</v>
      </c>
      <c r="AG1121">
        <v>0</v>
      </c>
      <c r="AH1121">
        <v>0</v>
      </c>
      <c r="AI1121">
        <v>1</v>
      </c>
    </row>
    <row r="1122" spans="1:37" x14ac:dyDescent="0.25">
      <c r="A1122" t="str">
        <f>"1118"</f>
        <v>1118</v>
      </c>
      <c r="B1122" t="str">
        <f t="shared" si="61"/>
        <v>201</v>
      </c>
      <c r="C1122" t="str">
        <f t="shared" si="62"/>
        <v>45</v>
      </c>
      <c r="D1122" t="str">
        <f>"2"</f>
        <v>2</v>
      </c>
      <c r="E1122" t="str">
        <f>"201-45-2"</f>
        <v>201-45-2</v>
      </c>
      <c r="F1122" t="s">
        <v>41</v>
      </c>
      <c r="G1122" t="s">
        <v>42</v>
      </c>
      <c r="H1122" t="s">
        <v>43</v>
      </c>
      <c r="R1122">
        <v>0</v>
      </c>
      <c r="S1122">
        <v>0</v>
      </c>
      <c r="T1122">
        <v>1</v>
      </c>
      <c r="U1122">
        <v>1</v>
      </c>
      <c r="V1122">
        <v>0</v>
      </c>
      <c r="W1122">
        <v>0</v>
      </c>
      <c r="X1122">
        <v>1</v>
      </c>
      <c r="Y1122">
        <v>1</v>
      </c>
      <c r="Z1122">
        <v>0</v>
      </c>
      <c r="AA1122">
        <v>0</v>
      </c>
      <c r="AB1122">
        <v>0</v>
      </c>
      <c r="AC1122">
        <v>0</v>
      </c>
      <c r="AD1122">
        <v>1</v>
      </c>
      <c r="AE1122">
        <v>1</v>
      </c>
      <c r="AF1122">
        <v>0</v>
      </c>
      <c r="AG1122">
        <v>1</v>
      </c>
      <c r="AH1122">
        <v>1</v>
      </c>
      <c r="AI1122">
        <v>0</v>
      </c>
    </row>
    <row r="1123" spans="1:37" x14ac:dyDescent="0.25">
      <c r="A1123" t="str">
        <f>"1119"</f>
        <v>1119</v>
      </c>
      <c r="B1123" t="str">
        <f t="shared" si="61"/>
        <v>201</v>
      </c>
      <c r="C1123" t="str">
        <f t="shared" si="62"/>
        <v>45</v>
      </c>
      <c r="D1123" t="str">
        <f>"25"</f>
        <v>25</v>
      </c>
      <c r="E1123" t="str">
        <f>"201-45-25"</f>
        <v>201-45-25</v>
      </c>
      <c r="F1123" t="s">
        <v>41</v>
      </c>
      <c r="G1123" t="s">
        <v>42</v>
      </c>
      <c r="H1123" t="s">
        <v>43</v>
      </c>
      <c r="R1123">
        <v>1</v>
      </c>
      <c r="S1123">
        <v>0</v>
      </c>
      <c r="T1123">
        <v>1</v>
      </c>
      <c r="U1123">
        <v>0</v>
      </c>
      <c r="V1123">
        <v>0</v>
      </c>
      <c r="W1123">
        <v>0</v>
      </c>
      <c r="X1123">
        <v>0</v>
      </c>
      <c r="Y1123">
        <v>1</v>
      </c>
      <c r="Z1123">
        <v>1</v>
      </c>
      <c r="AA1123">
        <v>0</v>
      </c>
      <c r="AB1123">
        <v>0</v>
      </c>
      <c r="AC1123">
        <v>1</v>
      </c>
      <c r="AD1123">
        <v>1</v>
      </c>
      <c r="AE1123">
        <v>0</v>
      </c>
      <c r="AF1123">
        <v>0</v>
      </c>
      <c r="AG1123">
        <v>1</v>
      </c>
      <c r="AH1123">
        <v>1</v>
      </c>
      <c r="AI1123">
        <v>0</v>
      </c>
    </row>
    <row r="1124" spans="1:37" x14ac:dyDescent="0.25">
      <c r="A1124" t="str">
        <f>"1120"</f>
        <v>1120</v>
      </c>
      <c r="B1124" t="str">
        <f t="shared" si="61"/>
        <v>201</v>
      </c>
      <c r="C1124" t="str">
        <f t="shared" si="62"/>
        <v>45</v>
      </c>
      <c r="D1124" t="str">
        <f>"20"</f>
        <v>20</v>
      </c>
      <c r="E1124" t="str">
        <f>"201-45-20"</f>
        <v>201-45-20</v>
      </c>
      <c r="F1124" t="s">
        <v>41</v>
      </c>
      <c r="G1124" t="s">
        <v>42</v>
      </c>
      <c r="H1124" t="s">
        <v>43</v>
      </c>
      <c r="R1124">
        <v>0</v>
      </c>
      <c r="S1124">
        <v>0</v>
      </c>
      <c r="T1124">
        <v>1</v>
      </c>
      <c r="U1124">
        <v>0</v>
      </c>
      <c r="V1124">
        <v>0</v>
      </c>
      <c r="W1124">
        <v>1</v>
      </c>
      <c r="X1124">
        <v>0</v>
      </c>
      <c r="Y1124">
        <v>1</v>
      </c>
      <c r="Z1124">
        <v>1</v>
      </c>
      <c r="AA1124">
        <v>0</v>
      </c>
      <c r="AB1124">
        <v>1</v>
      </c>
      <c r="AC1124">
        <v>1</v>
      </c>
      <c r="AD1124">
        <v>0</v>
      </c>
      <c r="AE1124">
        <v>0</v>
      </c>
      <c r="AF1124">
        <v>1</v>
      </c>
      <c r="AG1124">
        <v>0</v>
      </c>
      <c r="AH1124">
        <v>1</v>
      </c>
      <c r="AI1124">
        <v>0</v>
      </c>
    </row>
    <row r="1125" spans="1:37" x14ac:dyDescent="0.25">
      <c r="A1125" t="str">
        <f>"1121"</f>
        <v>1121</v>
      </c>
      <c r="B1125" t="str">
        <f t="shared" si="61"/>
        <v>201</v>
      </c>
      <c r="C1125" t="str">
        <f t="shared" si="62"/>
        <v>45</v>
      </c>
      <c r="D1125" t="str">
        <f>"19"</f>
        <v>19</v>
      </c>
      <c r="E1125" t="str">
        <f>"201-45-19"</f>
        <v>201-45-19</v>
      </c>
      <c r="F1125" t="s">
        <v>41</v>
      </c>
      <c r="G1125" t="s">
        <v>42</v>
      </c>
      <c r="H1125" t="s">
        <v>43</v>
      </c>
      <c r="R1125">
        <v>0</v>
      </c>
      <c r="S1125">
        <v>0</v>
      </c>
      <c r="T1125">
        <v>1</v>
      </c>
      <c r="U1125">
        <v>0</v>
      </c>
      <c r="V1125">
        <v>0</v>
      </c>
      <c r="W1125">
        <v>1</v>
      </c>
      <c r="X1125">
        <v>0</v>
      </c>
      <c r="Y1125">
        <v>1</v>
      </c>
      <c r="Z1125">
        <v>1</v>
      </c>
      <c r="AA1125">
        <v>0</v>
      </c>
      <c r="AB1125">
        <v>1</v>
      </c>
      <c r="AC1125">
        <v>1</v>
      </c>
      <c r="AD1125">
        <v>0</v>
      </c>
      <c r="AE1125">
        <v>0</v>
      </c>
      <c r="AF1125">
        <v>1</v>
      </c>
      <c r="AG1125">
        <v>0</v>
      </c>
      <c r="AH1125">
        <v>1</v>
      </c>
      <c r="AI1125">
        <v>0</v>
      </c>
    </row>
    <row r="1126" spans="1:37" x14ac:dyDescent="0.25">
      <c r="A1126" t="str">
        <f>"1122"</f>
        <v>1122</v>
      </c>
      <c r="B1126" t="str">
        <f t="shared" si="61"/>
        <v>201</v>
      </c>
      <c r="C1126" t="str">
        <f t="shared" si="62"/>
        <v>45</v>
      </c>
      <c r="D1126" t="str">
        <f>"12"</f>
        <v>12</v>
      </c>
      <c r="E1126" t="str">
        <f>"201-45-12"</f>
        <v>201-45-12</v>
      </c>
      <c r="F1126" t="s">
        <v>41</v>
      </c>
      <c r="G1126" t="s">
        <v>42</v>
      </c>
      <c r="H1126" t="s">
        <v>43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1</v>
      </c>
      <c r="X1126">
        <v>0</v>
      </c>
      <c r="Y1126">
        <v>1</v>
      </c>
      <c r="Z1126">
        <v>1</v>
      </c>
      <c r="AA1126">
        <v>1</v>
      </c>
      <c r="AB1126">
        <v>1</v>
      </c>
      <c r="AC1126">
        <v>1</v>
      </c>
      <c r="AD1126">
        <v>0</v>
      </c>
      <c r="AE1126">
        <v>0</v>
      </c>
      <c r="AF1126">
        <v>1</v>
      </c>
      <c r="AG1126">
        <v>0</v>
      </c>
      <c r="AH1126">
        <v>0</v>
      </c>
      <c r="AI1126">
        <v>1</v>
      </c>
    </row>
    <row r="1127" spans="1:37" x14ac:dyDescent="0.25">
      <c r="A1127" t="str">
        <f>"1123"</f>
        <v>1123</v>
      </c>
      <c r="B1127" t="str">
        <f t="shared" si="61"/>
        <v>201</v>
      </c>
      <c r="C1127" t="str">
        <f t="shared" si="62"/>
        <v>45</v>
      </c>
      <c r="D1127" t="str">
        <f>"8"</f>
        <v>8</v>
      </c>
      <c r="E1127" t="str">
        <f>"201-45-8"</f>
        <v>201-45-8</v>
      </c>
      <c r="F1127" t="s">
        <v>41</v>
      </c>
      <c r="G1127" t="s">
        <v>42</v>
      </c>
      <c r="H1127" t="s">
        <v>43</v>
      </c>
      <c r="R1127">
        <v>0</v>
      </c>
      <c r="S1127">
        <v>0</v>
      </c>
      <c r="T1127">
        <v>1</v>
      </c>
      <c r="U1127">
        <v>0</v>
      </c>
      <c r="V1127">
        <v>0</v>
      </c>
      <c r="W1127">
        <v>1</v>
      </c>
      <c r="X1127">
        <v>0</v>
      </c>
      <c r="Y1127">
        <v>1</v>
      </c>
      <c r="Z1127">
        <v>0</v>
      </c>
      <c r="AA1127">
        <v>1</v>
      </c>
      <c r="AB1127">
        <v>0</v>
      </c>
      <c r="AC1127">
        <v>1</v>
      </c>
      <c r="AD1127">
        <v>1</v>
      </c>
      <c r="AE1127">
        <v>0</v>
      </c>
      <c r="AF1127">
        <v>1</v>
      </c>
      <c r="AG1127">
        <v>0</v>
      </c>
      <c r="AH1127">
        <v>1</v>
      </c>
      <c r="AI1127">
        <v>0</v>
      </c>
    </row>
    <row r="1128" spans="1:37" x14ac:dyDescent="0.25">
      <c r="A1128" t="str">
        <f>"1124"</f>
        <v>1124</v>
      </c>
      <c r="B1128" t="str">
        <f t="shared" si="61"/>
        <v>201</v>
      </c>
      <c r="C1128" t="str">
        <f t="shared" si="62"/>
        <v>45</v>
      </c>
      <c r="D1128" t="str">
        <f>"4"</f>
        <v>4</v>
      </c>
      <c r="E1128" t="str">
        <f>"201-45-4"</f>
        <v>201-45-4</v>
      </c>
      <c r="F1128" t="s">
        <v>41</v>
      </c>
      <c r="G1128" t="s">
        <v>42</v>
      </c>
      <c r="H1128" t="s">
        <v>43</v>
      </c>
      <c r="R1128">
        <v>1</v>
      </c>
      <c r="S1128">
        <v>0</v>
      </c>
      <c r="T1128">
        <v>0</v>
      </c>
      <c r="U1128">
        <v>0</v>
      </c>
      <c r="V1128">
        <v>0</v>
      </c>
      <c r="W1128">
        <v>1</v>
      </c>
      <c r="X1128">
        <v>0</v>
      </c>
      <c r="Y1128">
        <v>1</v>
      </c>
      <c r="Z1128">
        <v>1</v>
      </c>
      <c r="AA1128">
        <v>0</v>
      </c>
      <c r="AB1128">
        <v>0</v>
      </c>
      <c r="AC1128">
        <v>1</v>
      </c>
      <c r="AD1128">
        <v>0</v>
      </c>
      <c r="AE1128">
        <v>1</v>
      </c>
      <c r="AF1128">
        <v>0</v>
      </c>
      <c r="AG1128">
        <v>1</v>
      </c>
      <c r="AH1128">
        <v>1</v>
      </c>
      <c r="AI1128">
        <v>0</v>
      </c>
    </row>
    <row r="1129" spans="1:37" x14ac:dyDescent="0.25">
      <c r="A1129" t="str">
        <f>"1125"</f>
        <v>1125</v>
      </c>
      <c r="B1129" t="str">
        <f t="shared" si="61"/>
        <v>201</v>
      </c>
      <c r="C1129" t="str">
        <f t="shared" si="62"/>
        <v>45</v>
      </c>
      <c r="D1129" t="str">
        <f>"6"</f>
        <v>6</v>
      </c>
      <c r="E1129" t="str">
        <f>"201-45-6"</f>
        <v>201-45-6</v>
      </c>
      <c r="F1129" t="s">
        <v>41</v>
      </c>
      <c r="G1129" t="s">
        <v>42</v>
      </c>
      <c r="H1129" t="s">
        <v>43</v>
      </c>
      <c r="R1129">
        <v>1</v>
      </c>
      <c r="S1129">
        <v>0</v>
      </c>
      <c r="T1129">
        <v>0</v>
      </c>
      <c r="U1129">
        <v>0</v>
      </c>
      <c r="V1129">
        <v>0</v>
      </c>
      <c r="W1129">
        <v>1</v>
      </c>
      <c r="X1129">
        <v>0</v>
      </c>
      <c r="Y1129">
        <v>1</v>
      </c>
      <c r="Z1129">
        <v>1</v>
      </c>
      <c r="AA1129">
        <v>0</v>
      </c>
      <c r="AB1129">
        <v>0</v>
      </c>
      <c r="AC1129">
        <v>1</v>
      </c>
      <c r="AD1129">
        <v>1</v>
      </c>
      <c r="AE1129">
        <v>0</v>
      </c>
      <c r="AF1129">
        <v>0</v>
      </c>
      <c r="AG1129">
        <v>0</v>
      </c>
      <c r="AH1129">
        <v>1</v>
      </c>
      <c r="AI1129">
        <v>0</v>
      </c>
    </row>
    <row r="1130" spans="1:37" x14ac:dyDescent="0.25">
      <c r="A1130" t="str">
        <f>"1126"</f>
        <v>1126</v>
      </c>
      <c r="B1130" t="str">
        <f t="shared" si="61"/>
        <v>201</v>
      </c>
      <c r="C1130" t="str">
        <f t="shared" ref="C1130:C1154" si="63">"46"</f>
        <v>46</v>
      </c>
      <c r="D1130" t="str">
        <f>"25"</f>
        <v>25</v>
      </c>
      <c r="E1130" t="str">
        <f>"201-46-25"</f>
        <v>201-46-25</v>
      </c>
      <c r="F1130" t="s">
        <v>41</v>
      </c>
      <c r="G1130" t="s">
        <v>44</v>
      </c>
      <c r="H1130" t="s">
        <v>45</v>
      </c>
      <c r="I1130">
        <v>0</v>
      </c>
      <c r="J1130">
        <v>0</v>
      </c>
      <c r="K1130">
        <v>0</v>
      </c>
      <c r="L1130">
        <v>0</v>
      </c>
      <c r="M1130">
        <v>0</v>
      </c>
      <c r="N1130">
        <v>1</v>
      </c>
      <c r="O1130">
        <v>1</v>
      </c>
      <c r="P1130">
        <v>0</v>
      </c>
      <c r="Q1130">
        <v>0</v>
      </c>
      <c r="AF1130">
        <v>0</v>
      </c>
      <c r="AG1130">
        <v>1</v>
      </c>
      <c r="AH1130">
        <v>1</v>
      </c>
      <c r="AI1130">
        <v>0</v>
      </c>
      <c r="AJ1130">
        <v>1</v>
      </c>
      <c r="AK1130">
        <v>0</v>
      </c>
    </row>
    <row r="1131" spans="1:37" x14ac:dyDescent="0.25">
      <c r="A1131" t="str">
        <f>"1127"</f>
        <v>1127</v>
      </c>
      <c r="B1131" t="str">
        <f t="shared" si="61"/>
        <v>201</v>
      </c>
      <c r="C1131" t="str">
        <f t="shared" si="63"/>
        <v>46</v>
      </c>
      <c r="D1131" t="str">
        <f>"18"</f>
        <v>18</v>
      </c>
      <c r="E1131" t="str">
        <f>"201-46-18"</f>
        <v>201-46-18</v>
      </c>
      <c r="F1131" t="s">
        <v>41</v>
      </c>
      <c r="G1131" t="s">
        <v>42</v>
      </c>
      <c r="H1131" t="s">
        <v>43</v>
      </c>
      <c r="R1131">
        <v>0</v>
      </c>
      <c r="S1131">
        <v>1</v>
      </c>
      <c r="T1131">
        <v>0</v>
      </c>
      <c r="U1131">
        <v>1</v>
      </c>
      <c r="V1131">
        <v>1</v>
      </c>
      <c r="W1131">
        <v>0</v>
      </c>
      <c r="X1131">
        <v>1</v>
      </c>
      <c r="Y1131">
        <v>0</v>
      </c>
      <c r="Z1131">
        <v>0</v>
      </c>
      <c r="AA1131">
        <v>0</v>
      </c>
      <c r="AB1131">
        <v>1</v>
      </c>
      <c r="AC1131">
        <v>0</v>
      </c>
      <c r="AD1131">
        <v>0</v>
      </c>
      <c r="AE1131">
        <v>1</v>
      </c>
      <c r="AF1131">
        <v>0</v>
      </c>
      <c r="AG1131">
        <v>1</v>
      </c>
      <c r="AH1131">
        <v>0</v>
      </c>
      <c r="AI1131">
        <v>1</v>
      </c>
    </row>
    <row r="1132" spans="1:37" x14ac:dyDescent="0.25">
      <c r="A1132" t="str">
        <f>"1128"</f>
        <v>1128</v>
      </c>
      <c r="B1132" t="str">
        <f t="shared" si="61"/>
        <v>201</v>
      </c>
      <c r="C1132" t="str">
        <f t="shared" si="63"/>
        <v>46</v>
      </c>
      <c r="D1132" t="str">
        <f>"17"</f>
        <v>17</v>
      </c>
      <c r="E1132" t="str">
        <f>"201-46-17"</f>
        <v>201-46-17</v>
      </c>
      <c r="F1132" t="s">
        <v>41</v>
      </c>
      <c r="G1132" t="s">
        <v>42</v>
      </c>
      <c r="H1132" t="s">
        <v>43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1</v>
      </c>
      <c r="X1132">
        <v>0</v>
      </c>
      <c r="Y1132">
        <v>1</v>
      </c>
      <c r="Z1132">
        <v>1</v>
      </c>
      <c r="AA1132">
        <v>1</v>
      </c>
      <c r="AB1132">
        <v>1</v>
      </c>
      <c r="AC1132">
        <v>1</v>
      </c>
      <c r="AD1132">
        <v>0</v>
      </c>
      <c r="AE1132">
        <v>0</v>
      </c>
      <c r="AF1132">
        <v>0</v>
      </c>
      <c r="AG1132">
        <v>1</v>
      </c>
      <c r="AH1132">
        <v>0</v>
      </c>
      <c r="AI1132">
        <v>1</v>
      </c>
    </row>
    <row r="1133" spans="1:37" x14ac:dyDescent="0.25">
      <c r="A1133" t="str">
        <f>"1129"</f>
        <v>1129</v>
      </c>
      <c r="B1133" t="str">
        <f t="shared" si="61"/>
        <v>201</v>
      </c>
      <c r="C1133" t="str">
        <f t="shared" si="63"/>
        <v>46</v>
      </c>
      <c r="D1133" t="str">
        <f>"8"</f>
        <v>8</v>
      </c>
      <c r="E1133" t="str">
        <f>"201-46-8"</f>
        <v>201-46-8</v>
      </c>
      <c r="F1133" t="s">
        <v>41</v>
      </c>
      <c r="G1133" t="s">
        <v>42</v>
      </c>
      <c r="H1133" t="s">
        <v>43</v>
      </c>
      <c r="R1133">
        <v>0</v>
      </c>
      <c r="S1133">
        <v>1</v>
      </c>
      <c r="T1133">
        <v>0</v>
      </c>
      <c r="U1133">
        <v>1</v>
      </c>
      <c r="V1133">
        <v>1</v>
      </c>
      <c r="W1133">
        <v>0</v>
      </c>
      <c r="X1133">
        <v>1</v>
      </c>
      <c r="Y1133">
        <v>0</v>
      </c>
      <c r="Z1133">
        <v>0</v>
      </c>
      <c r="AA1133">
        <v>0</v>
      </c>
      <c r="AB1133">
        <v>1</v>
      </c>
      <c r="AC1133">
        <v>0</v>
      </c>
      <c r="AD1133">
        <v>0</v>
      </c>
      <c r="AE1133">
        <v>1</v>
      </c>
      <c r="AF1133">
        <v>1</v>
      </c>
      <c r="AG1133">
        <v>0</v>
      </c>
      <c r="AH1133">
        <v>1</v>
      </c>
      <c r="AI1133">
        <v>0</v>
      </c>
    </row>
    <row r="1134" spans="1:37" x14ac:dyDescent="0.25">
      <c r="A1134" t="str">
        <f>"1130"</f>
        <v>1130</v>
      </c>
      <c r="B1134" t="str">
        <f t="shared" si="61"/>
        <v>201</v>
      </c>
      <c r="C1134" t="str">
        <f t="shared" si="63"/>
        <v>46</v>
      </c>
      <c r="D1134" t="str">
        <f>"5"</f>
        <v>5</v>
      </c>
      <c r="E1134" t="str">
        <f>"201-46-5"</f>
        <v>201-46-5</v>
      </c>
      <c r="F1134" t="s">
        <v>41</v>
      </c>
      <c r="G1134" t="s">
        <v>44</v>
      </c>
      <c r="H1134" t="s">
        <v>45</v>
      </c>
      <c r="I1134">
        <v>1</v>
      </c>
      <c r="J1134">
        <v>0</v>
      </c>
      <c r="K1134">
        <v>1</v>
      </c>
      <c r="L1134">
        <v>1</v>
      </c>
      <c r="M1134">
        <v>0</v>
      </c>
      <c r="N1134">
        <v>1</v>
      </c>
      <c r="O1134">
        <v>1</v>
      </c>
      <c r="P1134">
        <v>0</v>
      </c>
      <c r="Q1134">
        <v>0</v>
      </c>
      <c r="AF1134">
        <v>0</v>
      </c>
      <c r="AG1134">
        <v>1</v>
      </c>
      <c r="AH1134">
        <v>1</v>
      </c>
      <c r="AI1134">
        <v>0</v>
      </c>
      <c r="AJ1134">
        <v>1</v>
      </c>
      <c r="AK1134">
        <v>0</v>
      </c>
    </row>
    <row r="1135" spans="1:37" x14ac:dyDescent="0.25">
      <c r="A1135" t="str">
        <f>"1131"</f>
        <v>1131</v>
      </c>
      <c r="B1135" t="str">
        <f t="shared" si="61"/>
        <v>201</v>
      </c>
      <c r="C1135" t="str">
        <f t="shared" si="63"/>
        <v>46</v>
      </c>
      <c r="D1135" t="str">
        <f>"1"</f>
        <v>1</v>
      </c>
      <c r="E1135" t="str">
        <f>"201-46-1"</f>
        <v>201-46-1</v>
      </c>
      <c r="F1135" t="s">
        <v>41</v>
      </c>
      <c r="G1135" t="s">
        <v>42</v>
      </c>
      <c r="H1135" t="s">
        <v>43</v>
      </c>
      <c r="R1135">
        <v>1</v>
      </c>
      <c r="S1135">
        <v>0</v>
      </c>
      <c r="T1135">
        <v>0</v>
      </c>
      <c r="U1135">
        <v>0</v>
      </c>
      <c r="V1135">
        <v>0</v>
      </c>
      <c r="W1135">
        <v>1</v>
      </c>
      <c r="X1135">
        <v>0</v>
      </c>
      <c r="Y1135">
        <v>1</v>
      </c>
      <c r="Z1135">
        <v>1</v>
      </c>
      <c r="AA1135">
        <v>0</v>
      </c>
      <c r="AB1135">
        <v>1</v>
      </c>
      <c r="AC1135">
        <v>1</v>
      </c>
      <c r="AD1135">
        <v>0</v>
      </c>
      <c r="AE1135">
        <v>0</v>
      </c>
      <c r="AF1135">
        <v>0</v>
      </c>
      <c r="AG1135">
        <v>1</v>
      </c>
      <c r="AH1135">
        <v>0</v>
      </c>
      <c r="AI1135">
        <v>1</v>
      </c>
    </row>
    <row r="1136" spans="1:37" x14ac:dyDescent="0.25">
      <c r="A1136" t="str">
        <f>"1132"</f>
        <v>1132</v>
      </c>
      <c r="B1136" t="str">
        <f t="shared" si="61"/>
        <v>201</v>
      </c>
      <c r="C1136" t="str">
        <f t="shared" si="63"/>
        <v>46</v>
      </c>
      <c r="D1136" t="str">
        <f>"24"</f>
        <v>24</v>
      </c>
      <c r="E1136" t="str">
        <f>"201-46-24"</f>
        <v>201-46-24</v>
      </c>
      <c r="F1136" t="s">
        <v>41</v>
      </c>
      <c r="G1136" t="s">
        <v>42</v>
      </c>
      <c r="H1136" t="s">
        <v>43</v>
      </c>
      <c r="R1136">
        <v>0</v>
      </c>
      <c r="S1136">
        <v>1</v>
      </c>
      <c r="T1136">
        <v>0</v>
      </c>
      <c r="U1136">
        <v>1</v>
      </c>
      <c r="V1136">
        <v>1</v>
      </c>
      <c r="W1136">
        <v>0</v>
      </c>
      <c r="X1136">
        <v>1</v>
      </c>
      <c r="Y1136">
        <v>0</v>
      </c>
      <c r="Z1136">
        <v>0</v>
      </c>
      <c r="AA1136">
        <v>0</v>
      </c>
      <c r="AB1136">
        <v>1</v>
      </c>
      <c r="AC1136">
        <v>0</v>
      </c>
      <c r="AD1136">
        <v>0</v>
      </c>
      <c r="AE1136">
        <v>1</v>
      </c>
      <c r="AF1136">
        <v>0</v>
      </c>
      <c r="AG1136">
        <v>1</v>
      </c>
      <c r="AH1136">
        <v>0</v>
      </c>
      <c r="AI1136">
        <v>1</v>
      </c>
    </row>
    <row r="1137" spans="1:37" x14ac:dyDescent="0.25">
      <c r="A1137" t="str">
        <f>"1133"</f>
        <v>1133</v>
      </c>
      <c r="B1137" t="str">
        <f t="shared" si="61"/>
        <v>201</v>
      </c>
      <c r="C1137" t="str">
        <f t="shared" si="63"/>
        <v>46</v>
      </c>
      <c r="D1137" t="str">
        <f>"23"</f>
        <v>23</v>
      </c>
      <c r="E1137" t="str">
        <f>"201-46-23"</f>
        <v>201-46-23</v>
      </c>
      <c r="F1137" t="s">
        <v>41</v>
      </c>
      <c r="G1137" t="s">
        <v>44</v>
      </c>
      <c r="H1137" t="s">
        <v>45</v>
      </c>
      <c r="I1137">
        <v>0</v>
      </c>
      <c r="J1137">
        <v>0</v>
      </c>
      <c r="K1137">
        <v>1</v>
      </c>
      <c r="L1137">
        <v>0</v>
      </c>
      <c r="M1137">
        <v>1</v>
      </c>
      <c r="N1137">
        <v>1</v>
      </c>
      <c r="O1137">
        <v>1</v>
      </c>
      <c r="P1137">
        <v>0</v>
      </c>
      <c r="Q1137">
        <v>1</v>
      </c>
      <c r="AF1137">
        <v>0</v>
      </c>
      <c r="AG1137">
        <v>1</v>
      </c>
      <c r="AH1137">
        <v>1</v>
      </c>
      <c r="AI1137">
        <v>0</v>
      </c>
      <c r="AJ1137">
        <v>1</v>
      </c>
      <c r="AK1137">
        <v>0</v>
      </c>
    </row>
    <row r="1138" spans="1:37" x14ac:dyDescent="0.25">
      <c r="A1138" t="str">
        <f>"1134"</f>
        <v>1134</v>
      </c>
      <c r="B1138" t="str">
        <f t="shared" si="61"/>
        <v>201</v>
      </c>
      <c r="C1138" t="str">
        <f t="shared" si="63"/>
        <v>46</v>
      </c>
      <c r="D1138" t="str">
        <f>"15"</f>
        <v>15</v>
      </c>
      <c r="E1138" t="str">
        <f>"201-46-15"</f>
        <v>201-46-15</v>
      </c>
      <c r="F1138" t="s">
        <v>41</v>
      </c>
      <c r="G1138" t="s">
        <v>42</v>
      </c>
      <c r="H1138" t="s">
        <v>43</v>
      </c>
      <c r="R1138">
        <v>1</v>
      </c>
      <c r="S1138">
        <v>0</v>
      </c>
      <c r="T1138">
        <v>1</v>
      </c>
      <c r="U1138">
        <v>0</v>
      </c>
      <c r="V1138">
        <v>0</v>
      </c>
      <c r="W1138">
        <v>1</v>
      </c>
      <c r="X1138">
        <v>0</v>
      </c>
      <c r="Y1138">
        <v>0</v>
      </c>
      <c r="Z1138">
        <v>0</v>
      </c>
      <c r="AA1138">
        <v>1</v>
      </c>
      <c r="AB1138">
        <v>0</v>
      </c>
      <c r="AC1138">
        <v>1</v>
      </c>
      <c r="AD1138">
        <v>1</v>
      </c>
      <c r="AE1138">
        <v>0</v>
      </c>
      <c r="AF1138">
        <v>1</v>
      </c>
      <c r="AG1138">
        <v>0</v>
      </c>
      <c r="AH1138">
        <v>1</v>
      </c>
      <c r="AI1138">
        <v>0</v>
      </c>
    </row>
    <row r="1139" spans="1:37" x14ac:dyDescent="0.25">
      <c r="A1139" t="str">
        <f>"1135"</f>
        <v>1135</v>
      </c>
      <c r="B1139" t="str">
        <f t="shared" si="61"/>
        <v>201</v>
      </c>
      <c r="C1139" t="str">
        <f t="shared" si="63"/>
        <v>46</v>
      </c>
      <c r="D1139" t="str">
        <f>"14"</f>
        <v>14</v>
      </c>
      <c r="E1139" t="str">
        <f>"201-46-14"</f>
        <v>201-46-14</v>
      </c>
      <c r="F1139" t="s">
        <v>41</v>
      </c>
      <c r="G1139" t="s">
        <v>42</v>
      </c>
      <c r="H1139" t="s">
        <v>43</v>
      </c>
      <c r="R1139">
        <v>1</v>
      </c>
      <c r="S1139">
        <v>0</v>
      </c>
      <c r="T1139">
        <v>0</v>
      </c>
      <c r="U1139">
        <v>0</v>
      </c>
      <c r="V1139">
        <v>0</v>
      </c>
      <c r="W1139">
        <v>1</v>
      </c>
      <c r="X1139">
        <v>0</v>
      </c>
      <c r="Y1139">
        <v>1</v>
      </c>
      <c r="Z1139">
        <v>1</v>
      </c>
      <c r="AA1139">
        <v>0</v>
      </c>
      <c r="AB1139">
        <v>1</v>
      </c>
      <c r="AC1139">
        <v>1</v>
      </c>
      <c r="AD1139">
        <v>0</v>
      </c>
      <c r="AE1139">
        <v>0</v>
      </c>
      <c r="AF1139">
        <v>1</v>
      </c>
      <c r="AG1139">
        <v>0</v>
      </c>
      <c r="AH1139">
        <v>1</v>
      </c>
      <c r="AI1139">
        <v>0</v>
      </c>
    </row>
    <row r="1140" spans="1:37" x14ac:dyDescent="0.25">
      <c r="A1140" t="str">
        <f>"1136"</f>
        <v>1136</v>
      </c>
      <c r="B1140" t="str">
        <f t="shared" si="61"/>
        <v>201</v>
      </c>
      <c r="C1140" t="str">
        <f t="shared" si="63"/>
        <v>46</v>
      </c>
      <c r="D1140" t="str">
        <f>"10"</f>
        <v>10</v>
      </c>
      <c r="E1140" t="str">
        <f>"201-46-10"</f>
        <v>201-46-10</v>
      </c>
      <c r="F1140" t="s">
        <v>41</v>
      </c>
      <c r="G1140" t="s">
        <v>42</v>
      </c>
      <c r="H1140" t="s">
        <v>43</v>
      </c>
      <c r="R1140">
        <v>1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1</v>
      </c>
      <c r="Z1140">
        <v>1</v>
      </c>
      <c r="AA1140">
        <v>1</v>
      </c>
      <c r="AB1140">
        <v>0</v>
      </c>
      <c r="AC1140">
        <v>1</v>
      </c>
      <c r="AD1140">
        <v>1</v>
      </c>
      <c r="AE1140">
        <v>0</v>
      </c>
      <c r="AF1140">
        <v>0</v>
      </c>
      <c r="AG1140">
        <v>1</v>
      </c>
      <c r="AH1140">
        <v>0</v>
      </c>
      <c r="AI1140">
        <v>1</v>
      </c>
    </row>
    <row r="1141" spans="1:37" x14ac:dyDescent="0.25">
      <c r="A1141" t="str">
        <f>"1137"</f>
        <v>1137</v>
      </c>
      <c r="B1141" t="str">
        <f t="shared" si="61"/>
        <v>201</v>
      </c>
      <c r="C1141" t="str">
        <f t="shared" si="63"/>
        <v>46</v>
      </c>
      <c r="D1141" t="str">
        <f>"6"</f>
        <v>6</v>
      </c>
      <c r="E1141" t="str">
        <f>"201-46-6"</f>
        <v>201-46-6</v>
      </c>
      <c r="F1141" t="s">
        <v>41</v>
      </c>
      <c r="G1141" t="s">
        <v>42</v>
      </c>
      <c r="H1141" t="s">
        <v>43</v>
      </c>
      <c r="R1141">
        <v>0</v>
      </c>
      <c r="S1141">
        <v>1</v>
      </c>
      <c r="T1141">
        <v>0</v>
      </c>
      <c r="U1141">
        <v>1</v>
      </c>
      <c r="V1141">
        <v>0</v>
      </c>
      <c r="W1141">
        <v>0</v>
      </c>
      <c r="X1141">
        <v>1</v>
      </c>
      <c r="Y1141">
        <v>1</v>
      </c>
      <c r="Z1141">
        <v>0</v>
      </c>
      <c r="AA1141">
        <v>0</v>
      </c>
      <c r="AB1141">
        <v>0</v>
      </c>
      <c r="AC1141">
        <v>1</v>
      </c>
      <c r="AD1141">
        <v>0</v>
      </c>
      <c r="AE1141">
        <v>1</v>
      </c>
      <c r="AF1141">
        <v>0</v>
      </c>
      <c r="AG1141">
        <v>1</v>
      </c>
      <c r="AH1141">
        <v>0</v>
      </c>
      <c r="AI1141">
        <v>1</v>
      </c>
    </row>
    <row r="1142" spans="1:37" x14ac:dyDescent="0.25">
      <c r="A1142" t="str">
        <f>"1138"</f>
        <v>1138</v>
      </c>
      <c r="B1142" t="str">
        <f t="shared" si="61"/>
        <v>201</v>
      </c>
      <c r="C1142" t="str">
        <f t="shared" si="63"/>
        <v>46</v>
      </c>
      <c r="D1142" t="str">
        <f>"3"</f>
        <v>3</v>
      </c>
      <c r="E1142" t="str">
        <f>"201-46-3"</f>
        <v>201-46-3</v>
      </c>
      <c r="F1142" t="s">
        <v>41</v>
      </c>
      <c r="G1142" t="s">
        <v>42</v>
      </c>
      <c r="H1142" t="s">
        <v>43</v>
      </c>
      <c r="R1142">
        <v>0</v>
      </c>
      <c r="S1142">
        <v>1</v>
      </c>
      <c r="T1142">
        <v>0</v>
      </c>
      <c r="U1142">
        <v>0</v>
      </c>
      <c r="V1142">
        <v>1</v>
      </c>
      <c r="W1142">
        <v>0</v>
      </c>
      <c r="X1142">
        <v>0</v>
      </c>
      <c r="Y1142">
        <v>0</v>
      </c>
      <c r="Z1142">
        <v>1</v>
      </c>
      <c r="AA1142">
        <v>1</v>
      </c>
      <c r="AB1142">
        <v>0</v>
      </c>
      <c r="AC1142">
        <v>1</v>
      </c>
      <c r="AD1142">
        <v>0</v>
      </c>
      <c r="AE1142">
        <v>1</v>
      </c>
      <c r="AF1142">
        <v>0</v>
      </c>
      <c r="AG1142">
        <v>1</v>
      </c>
      <c r="AH1142">
        <v>1</v>
      </c>
      <c r="AI1142">
        <v>0</v>
      </c>
    </row>
    <row r="1143" spans="1:37" x14ac:dyDescent="0.25">
      <c r="A1143" t="str">
        <f>"1139"</f>
        <v>1139</v>
      </c>
      <c r="B1143" t="str">
        <f t="shared" si="61"/>
        <v>201</v>
      </c>
      <c r="C1143" t="str">
        <f t="shared" si="63"/>
        <v>46</v>
      </c>
      <c r="D1143" t="str">
        <f>"22"</f>
        <v>22</v>
      </c>
      <c r="E1143" t="str">
        <f>"201-46-22"</f>
        <v>201-46-22</v>
      </c>
      <c r="F1143" t="s">
        <v>41</v>
      </c>
      <c r="G1143" t="s">
        <v>42</v>
      </c>
      <c r="H1143" t="s">
        <v>43</v>
      </c>
      <c r="R1143">
        <v>0</v>
      </c>
      <c r="S1143">
        <v>1</v>
      </c>
      <c r="T1143">
        <v>0</v>
      </c>
      <c r="U1143">
        <v>1</v>
      </c>
      <c r="V1143">
        <v>1</v>
      </c>
      <c r="W1143">
        <v>0</v>
      </c>
      <c r="X1143">
        <v>1</v>
      </c>
      <c r="Y1143">
        <v>0</v>
      </c>
      <c r="Z1143">
        <v>0</v>
      </c>
      <c r="AA1143">
        <v>0</v>
      </c>
      <c r="AB1143">
        <v>1</v>
      </c>
      <c r="AC1143">
        <v>0</v>
      </c>
      <c r="AD1143">
        <v>0</v>
      </c>
      <c r="AE1143">
        <v>1</v>
      </c>
      <c r="AF1143">
        <v>0</v>
      </c>
      <c r="AG1143">
        <v>1</v>
      </c>
      <c r="AH1143">
        <v>0</v>
      </c>
      <c r="AI1143">
        <v>1</v>
      </c>
    </row>
    <row r="1144" spans="1:37" x14ac:dyDescent="0.25">
      <c r="A1144" t="str">
        <f>"1140"</f>
        <v>1140</v>
      </c>
      <c r="B1144" t="str">
        <f t="shared" si="61"/>
        <v>201</v>
      </c>
      <c r="C1144" t="str">
        <f t="shared" si="63"/>
        <v>46</v>
      </c>
      <c r="D1144" t="str">
        <f>"21"</f>
        <v>21</v>
      </c>
      <c r="E1144" t="str">
        <f>"201-46-21"</f>
        <v>201-46-21</v>
      </c>
      <c r="F1144" t="s">
        <v>41</v>
      </c>
      <c r="G1144" t="s">
        <v>42</v>
      </c>
      <c r="H1144" t="s">
        <v>43</v>
      </c>
      <c r="R1144">
        <v>0</v>
      </c>
      <c r="S1144">
        <v>1</v>
      </c>
      <c r="T1144">
        <v>0</v>
      </c>
      <c r="U1144">
        <v>1</v>
      </c>
      <c r="V1144">
        <v>1</v>
      </c>
      <c r="W1144">
        <v>0</v>
      </c>
      <c r="X1144">
        <v>1</v>
      </c>
      <c r="Y1144">
        <v>0</v>
      </c>
      <c r="Z1144">
        <v>0</v>
      </c>
      <c r="AA1144">
        <v>0</v>
      </c>
      <c r="AB1144">
        <v>1</v>
      </c>
      <c r="AC1144">
        <v>0</v>
      </c>
      <c r="AD1144">
        <v>0</v>
      </c>
      <c r="AE1144">
        <v>1</v>
      </c>
      <c r="AF1144">
        <v>1</v>
      </c>
      <c r="AG1144">
        <v>0</v>
      </c>
      <c r="AH1144">
        <v>1</v>
      </c>
      <c r="AI1144">
        <v>0</v>
      </c>
    </row>
    <row r="1145" spans="1:37" x14ac:dyDescent="0.25">
      <c r="A1145" t="str">
        <f>"1141"</f>
        <v>1141</v>
      </c>
      <c r="B1145" t="str">
        <f t="shared" si="61"/>
        <v>201</v>
      </c>
      <c r="C1145" t="str">
        <f t="shared" si="63"/>
        <v>46</v>
      </c>
      <c r="D1145" t="str">
        <f>"13"</f>
        <v>13</v>
      </c>
      <c r="E1145" t="str">
        <f>"201-46-13"</f>
        <v>201-46-13</v>
      </c>
      <c r="F1145" t="s">
        <v>41</v>
      </c>
      <c r="G1145" t="s">
        <v>42</v>
      </c>
      <c r="H1145" t="s">
        <v>43</v>
      </c>
      <c r="R1145">
        <v>0</v>
      </c>
      <c r="S1145">
        <v>0</v>
      </c>
      <c r="T1145">
        <v>1</v>
      </c>
      <c r="U1145">
        <v>0</v>
      </c>
      <c r="V1145">
        <v>0</v>
      </c>
      <c r="W1145">
        <v>1</v>
      </c>
      <c r="X1145">
        <v>0</v>
      </c>
      <c r="Y1145">
        <v>1</v>
      </c>
      <c r="Z1145">
        <v>1</v>
      </c>
      <c r="AA1145">
        <v>0</v>
      </c>
      <c r="AB1145">
        <v>1</v>
      </c>
      <c r="AC1145">
        <v>0</v>
      </c>
      <c r="AD1145">
        <v>0</v>
      </c>
      <c r="AE1145">
        <v>1</v>
      </c>
      <c r="AF1145">
        <v>0</v>
      </c>
      <c r="AG1145">
        <v>1</v>
      </c>
      <c r="AH1145">
        <v>0</v>
      </c>
      <c r="AI1145">
        <v>1</v>
      </c>
    </row>
    <row r="1146" spans="1:37" x14ac:dyDescent="0.25">
      <c r="A1146" t="str">
        <f>"1142"</f>
        <v>1142</v>
      </c>
      <c r="B1146" t="str">
        <f t="shared" si="61"/>
        <v>201</v>
      </c>
      <c r="C1146" t="str">
        <f t="shared" si="63"/>
        <v>46</v>
      </c>
      <c r="D1146" t="str">
        <f>"12"</f>
        <v>12</v>
      </c>
      <c r="E1146" t="str">
        <f>"201-46-12"</f>
        <v>201-46-12</v>
      </c>
      <c r="F1146" t="s">
        <v>41</v>
      </c>
      <c r="G1146" t="s">
        <v>42</v>
      </c>
      <c r="H1146" t="s">
        <v>43</v>
      </c>
      <c r="R1146">
        <v>1</v>
      </c>
      <c r="S1146">
        <v>0</v>
      </c>
      <c r="T1146">
        <v>0</v>
      </c>
      <c r="U1146">
        <v>0</v>
      </c>
      <c r="V1146">
        <v>0</v>
      </c>
      <c r="W1146">
        <v>1</v>
      </c>
      <c r="X1146">
        <v>0</v>
      </c>
      <c r="Y1146">
        <v>1</v>
      </c>
      <c r="Z1146">
        <v>0</v>
      </c>
      <c r="AA1146">
        <v>1</v>
      </c>
      <c r="AB1146">
        <v>1</v>
      </c>
      <c r="AC1146">
        <v>0</v>
      </c>
      <c r="AD1146">
        <v>1</v>
      </c>
      <c r="AE1146">
        <v>0</v>
      </c>
      <c r="AF1146">
        <v>1</v>
      </c>
      <c r="AG1146">
        <v>0</v>
      </c>
      <c r="AH1146">
        <v>1</v>
      </c>
      <c r="AI1146">
        <v>0</v>
      </c>
    </row>
    <row r="1147" spans="1:37" x14ac:dyDescent="0.25">
      <c r="A1147" t="str">
        <f>"1143"</f>
        <v>1143</v>
      </c>
      <c r="B1147" t="str">
        <f t="shared" si="61"/>
        <v>201</v>
      </c>
      <c r="C1147" t="str">
        <f t="shared" si="63"/>
        <v>46</v>
      </c>
      <c r="D1147" t="str">
        <f>"7"</f>
        <v>7</v>
      </c>
      <c r="E1147" t="str">
        <f>"201-46-7"</f>
        <v>201-46-7</v>
      </c>
      <c r="F1147" t="s">
        <v>41</v>
      </c>
      <c r="G1147" t="s">
        <v>42</v>
      </c>
      <c r="H1147" t="s">
        <v>43</v>
      </c>
      <c r="R1147">
        <v>1</v>
      </c>
      <c r="S1147">
        <v>1</v>
      </c>
      <c r="T1147">
        <v>0</v>
      </c>
      <c r="U1147">
        <v>0</v>
      </c>
      <c r="V1147">
        <v>0</v>
      </c>
      <c r="W1147">
        <v>0</v>
      </c>
      <c r="X1147">
        <v>1</v>
      </c>
      <c r="Y1147">
        <v>1</v>
      </c>
      <c r="Z1147">
        <v>0</v>
      </c>
      <c r="AA1147">
        <v>0</v>
      </c>
      <c r="AB1147">
        <v>0</v>
      </c>
      <c r="AC1147">
        <v>1</v>
      </c>
      <c r="AD1147">
        <v>0</v>
      </c>
      <c r="AE1147">
        <v>1</v>
      </c>
      <c r="AF1147">
        <v>0</v>
      </c>
      <c r="AG1147">
        <v>1</v>
      </c>
      <c r="AH1147">
        <v>0</v>
      </c>
      <c r="AI1147">
        <v>1</v>
      </c>
    </row>
    <row r="1148" spans="1:37" x14ac:dyDescent="0.25">
      <c r="A1148" t="str">
        <f>"1144"</f>
        <v>1144</v>
      </c>
      <c r="B1148" t="str">
        <f t="shared" si="61"/>
        <v>201</v>
      </c>
      <c r="C1148" t="str">
        <f t="shared" si="63"/>
        <v>46</v>
      </c>
      <c r="D1148" t="str">
        <f>"2"</f>
        <v>2</v>
      </c>
      <c r="E1148" t="str">
        <f>"201-46-2"</f>
        <v>201-46-2</v>
      </c>
      <c r="F1148" t="s">
        <v>41</v>
      </c>
      <c r="G1148" t="s">
        <v>42</v>
      </c>
      <c r="H1148" t="s">
        <v>43</v>
      </c>
      <c r="R1148">
        <v>0</v>
      </c>
      <c r="S1148">
        <v>1</v>
      </c>
      <c r="T1148">
        <v>0</v>
      </c>
      <c r="U1148">
        <v>0</v>
      </c>
      <c r="V1148">
        <v>0</v>
      </c>
      <c r="W1148">
        <v>0</v>
      </c>
      <c r="X1148">
        <v>1</v>
      </c>
      <c r="Y1148">
        <v>0</v>
      </c>
      <c r="Z1148">
        <v>0</v>
      </c>
      <c r="AA1148">
        <v>0</v>
      </c>
      <c r="AB1148">
        <v>0</v>
      </c>
      <c r="AC1148">
        <v>1</v>
      </c>
      <c r="AD1148">
        <v>0</v>
      </c>
      <c r="AE1148">
        <v>0</v>
      </c>
      <c r="AF1148">
        <v>0</v>
      </c>
      <c r="AG1148">
        <v>1</v>
      </c>
      <c r="AH1148">
        <v>0</v>
      </c>
      <c r="AI1148">
        <v>1</v>
      </c>
    </row>
    <row r="1149" spans="1:37" x14ac:dyDescent="0.25">
      <c r="A1149" t="str">
        <f>"1145"</f>
        <v>1145</v>
      </c>
      <c r="B1149" t="str">
        <f t="shared" si="61"/>
        <v>201</v>
      </c>
      <c r="C1149" t="str">
        <f t="shared" si="63"/>
        <v>46</v>
      </c>
      <c r="D1149" t="str">
        <f>"20"</f>
        <v>20</v>
      </c>
      <c r="E1149" t="str">
        <f>"201-46-20"</f>
        <v>201-46-20</v>
      </c>
      <c r="F1149" t="s">
        <v>41</v>
      </c>
      <c r="G1149" t="s">
        <v>42</v>
      </c>
      <c r="H1149" t="s">
        <v>43</v>
      </c>
      <c r="R1149">
        <v>0</v>
      </c>
      <c r="S1149">
        <v>0</v>
      </c>
      <c r="T1149">
        <v>1</v>
      </c>
      <c r="U1149">
        <v>0</v>
      </c>
      <c r="V1149">
        <v>0</v>
      </c>
      <c r="W1149">
        <v>1</v>
      </c>
      <c r="X1149">
        <v>0</v>
      </c>
      <c r="Y1149">
        <v>1</v>
      </c>
      <c r="Z1149">
        <v>1</v>
      </c>
      <c r="AA1149">
        <v>0</v>
      </c>
      <c r="AB1149">
        <v>1</v>
      </c>
      <c r="AC1149">
        <v>0</v>
      </c>
      <c r="AD1149">
        <v>1</v>
      </c>
      <c r="AE1149">
        <v>0</v>
      </c>
      <c r="AF1149">
        <v>0</v>
      </c>
      <c r="AG1149">
        <v>1</v>
      </c>
      <c r="AH1149">
        <v>1</v>
      </c>
      <c r="AI1149">
        <v>0</v>
      </c>
    </row>
    <row r="1150" spans="1:37" x14ac:dyDescent="0.25">
      <c r="A1150" t="str">
        <f>"1146"</f>
        <v>1146</v>
      </c>
      <c r="B1150" t="str">
        <f t="shared" si="61"/>
        <v>201</v>
      </c>
      <c r="C1150" t="str">
        <f t="shared" si="63"/>
        <v>46</v>
      </c>
      <c r="D1150" t="str">
        <f>"19"</f>
        <v>19</v>
      </c>
      <c r="E1150" t="str">
        <f>"201-46-19"</f>
        <v>201-46-19</v>
      </c>
      <c r="F1150" t="s">
        <v>41</v>
      </c>
      <c r="G1150" t="s">
        <v>42</v>
      </c>
      <c r="H1150" t="s">
        <v>43</v>
      </c>
      <c r="R1150">
        <v>1</v>
      </c>
      <c r="S1150">
        <v>0</v>
      </c>
      <c r="T1150">
        <v>0</v>
      </c>
      <c r="U1150">
        <v>0</v>
      </c>
      <c r="V1150">
        <v>0</v>
      </c>
      <c r="W1150">
        <v>1</v>
      </c>
      <c r="X1150">
        <v>0</v>
      </c>
      <c r="Y1150">
        <v>1</v>
      </c>
      <c r="Z1150">
        <v>1</v>
      </c>
      <c r="AA1150">
        <v>0</v>
      </c>
      <c r="AB1150">
        <v>1</v>
      </c>
      <c r="AC1150">
        <v>1</v>
      </c>
      <c r="AD1150">
        <v>0</v>
      </c>
      <c r="AE1150">
        <v>0</v>
      </c>
      <c r="AF1150">
        <v>0</v>
      </c>
      <c r="AG1150">
        <v>1</v>
      </c>
      <c r="AH1150">
        <v>1</v>
      </c>
      <c r="AI1150">
        <v>0</v>
      </c>
    </row>
    <row r="1151" spans="1:37" x14ac:dyDescent="0.25">
      <c r="A1151" t="str">
        <f>"1147"</f>
        <v>1147</v>
      </c>
      <c r="B1151" t="str">
        <f t="shared" si="61"/>
        <v>201</v>
      </c>
      <c r="C1151" t="str">
        <f t="shared" si="63"/>
        <v>46</v>
      </c>
      <c r="D1151" t="str">
        <f>"16"</f>
        <v>16</v>
      </c>
      <c r="E1151" t="str">
        <f>"201-46-16"</f>
        <v>201-46-16</v>
      </c>
      <c r="F1151" t="s">
        <v>41</v>
      </c>
      <c r="G1151" t="s">
        <v>42</v>
      </c>
      <c r="H1151" t="s">
        <v>43</v>
      </c>
      <c r="R1151">
        <v>1</v>
      </c>
      <c r="S1151">
        <v>0</v>
      </c>
      <c r="T1151">
        <v>0</v>
      </c>
      <c r="U1151">
        <v>0</v>
      </c>
      <c r="V1151">
        <v>0</v>
      </c>
      <c r="W1151">
        <v>1</v>
      </c>
      <c r="X1151">
        <v>0</v>
      </c>
      <c r="Y1151">
        <v>1</v>
      </c>
      <c r="Z1151">
        <v>1</v>
      </c>
      <c r="AA1151">
        <v>0</v>
      </c>
      <c r="AB1151">
        <v>1</v>
      </c>
      <c r="AC1151">
        <v>0</v>
      </c>
      <c r="AD1151">
        <v>1</v>
      </c>
      <c r="AE1151">
        <v>0</v>
      </c>
      <c r="AF1151">
        <v>0</v>
      </c>
      <c r="AG1151">
        <v>1</v>
      </c>
      <c r="AH1151">
        <v>0</v>
      </c>
      <c r="AI1151">
        <v>1</v>
      </c>
    </row>
    <row r="1152" spans="1:37" x14ac:dyDescent="0.25">
      <c r="A1152" t="str">
        <f>"1148"</f>
        <v>1148</v>
      </c>
      <c r="B1152" t="str">
        <f t="shared" si="61"/>
        <v>201</v>
      </c>
      <c r="C1152" t="str">
        <f t="shared" si="63"/>
        <v>46</v>
      </c>
      <c r="D1152" t="str">
        <f>"11"</f>
        <v>11</v>
      </c>
      <c r="E1152" t="str">
        <f>"201-46-11"</f>
        <v>201-46-11</v>
      </c>
      <c r="F1152" t="s">
        <v>41</v>
      </c>
      <c r="G1152" t="s">
        <v>44</v>
      </c>
      <c r="H1152" t="s">
        <v>45</v>
      </c>
      <c r="I1152">
        <v>1</v>
      </c>
      <c r="J1152">
        <v>0</v>
      </c>
      <c r="K1152">
        <v>1</v>
      </c>
      <c r="L1152">
        <v>0</v>
      </c>
      <c r="M1152">
        <v>1</v>
      </c>
      <c r="N1152">
        <v>0</v>
      </c>
      <c r="O1152">
        <v>1</v>
      </c>
      <c r="P1152">
        <v>0</v>
      </c>
      <c r="Q1152">
        <v>1</v>
      </c>
      <c r="AF1152">
        <v>0</v>
      </c>
      <c r="AG1152">
        <v>1</v>
      </c>
      <c r="AH1152">
        <v>0</v>
      </c>
      <c r="AI1152">
        <v>1</v>
      </c>
      <c r="AJ1152">
        <v>1</v>
      </c>
      <c r="AK1152">
        <v>0</v>
      </c>
    </row>
    <row r="1153" spans="1:37" x14ac:dyDescent="0.25">
      <c r="A1153" t="str">
        <f>"1149"</f>
        <v>1149</v>
      </c>
      <c r="B1153" t="str">
        <f t="shared" si="61"/>
        <v>201</v>
      </c>
      <c r="C1153" t="str">
        <f t="shared" si="63"/>
        <v>46</v>
      </c>
      <c r="D1153" t="str">
        <f>"4"</f>
        <v>4</v>
      </c>
      <c r="E1153" t="str">
        <f>"201-46-4"</f>
        <v>201-46-4</v>
      </c>
      <c r="F1153" t="s">
        <v>41</v>
      </c>
      <c r="G1153" t="s">
        <v>42</v>
      </c>
      <c r="H1153" t="s">
        <v>43</v>
      </c>
      <c r="R1153">
        <v>0</v>
      </c>
      <c r="S1153">
        <v>0</v>
      </c>
      <c r="T1153">
        <v>1</v>
      </c>
      <c r="U1153">
        <v>0</v>
      </c>
      <c r="V1153">
        <v>0</v>
      </c>
      <c r="W1153">
        <v>1</v>
      </c>
      <c r="X1153">
        <v>0</v>
      </c>
      <c r="Y1153">
        <v>1</v>
      </c>
      <c r="Z1153">
        <v>1</v>
      </c>
      <c r="AA1153">
        <v>0</v>
      </c>
      <c r="AB1153">
        <v>1</v>
      </c>
      <c r="AC1153">
        <v>0</v>
      </c>
      <c r="AD1153">
        <v>1</v>
      </c>
      <c r="AE1153">
        <v>0</v>
      </c>
      <c r="AF1153">
        <v>0</v>
      </c>
      <c r="AG1153">
        <v>1</v>
      </c>
      <c r="AH1153">
        <v>1</v>
      </c>
      <c r="AI1153">
        <v>0</v>
      </c>
    </row>
    <row r="1154" spans="1:37" x14ac:dyDescent="0.25">
      <c r="A1154" t="str">
        <f>"1150"</f>
        <v>1150</v>
      </c>
      <c r="B1154" t="str">
        <f t="shared" si="61"/>
        <v>201</v>
      </c>
      <c r="C1154" t="str">
        <f t="shared" si="63"/>
        <v>46</v>
      </c>
      <c r="D1154" t="str">
        <f>"9"</f>
        <v>9</v>
      </c>
      <c r="E1154" t="str">
        <f>"201-46-9"</f>
        <v>201-46-9</v>
      </c>
      <c r="F1154" t="s">
        <v>41</v>
      </c>
      <c r="G1154" t="s">
        <v>42</v>
      </c>
      <c r="H1154" t="s">
        <v>43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1</v>
      </c>
      <c r="AC1154">
        <v>1</v>
      </c>
      <c r="AD1154">
        <v>0</v>
      </c>
      <c r="AE1154">
        <v>0</v>
      </c>
      <c r="AF1154">
        <v>0</v>
      </c>
      <c r="AG1154">
        <v>1</v>
      </c>
      <c r="AH1154">
        <v>1</v>
      </c>
      <c r="AI1154">
        <v>0</v>
      </c>
    </row>
    <row r="1155" spans="1:37" x14ac:dyDescent="0.25">
      <c r="A1155" t="str">
        <f>"1151"</f>
        <v>1151</v>
      </c>
      <c r="B1155" t="str">
        <f t="shared" si="61"/>
        <v>201</v>
      </c>
      <c r="C1155" t="str">
        <f t="shared" ref="C1155:C1179" si="64">"47"</f>
        <v>47</v>
      </c>
      <c r="D1155" t="str">
        <f>"22"</f>
        <v>22</v>
      </c>
      <c r="E1155" t="str">
        <f>"201-47-22"</f>
        <v>201-47-22</v>
      </c>
      <c r="F1155" t="s">
        <v>41</v>
      </c>
      <c r="G1155" t="s">
        <v>44</v>
      </c>
      <c r="H1155" t="s">
        <v>45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AF1155">
        <v>0</v>
      </c>
      <c r="AG1155">
        <v>1</v>
      </c>
      <c r="AH1155">
        <v>0</v>
      </c>
      <c r="AI1155">
        <v>1</v>
      </c>
      <c r="AJ1155">
        <v>0</v>
      </c>
      <c r="AK1155">
        <v>1</v>
      </c>
    </row>
    <row r="1156" spans="1:37" x14ac:dyDescent="0.25">
      <c r="A1156" t="str">
        <f>"1152"</f>
        <v>1152</v>
      </c>
      <c r="B1156" t="str">
        <f t="shared" si="61"/>
        <v>201</v>
      </c>
      <c r="C1156" t="str">
        <f t="shared" si="64"/>
        <v>47</v>
      </c>
      <c r="D1156" t="str">
        <f>"21"</f>
        <v>21</v>
      </c>
      <c r="E1156" t="str">
        <f>"201-47-21"</f>
        <v>201-47-21</v>
      </c>
      <c r="F1156" t="s">
        <v>41</v>
      </c>
      <c r="G1156" t="s">
        <v>42</v>
      </c>
      <c r="H1156" t="s">
        <v>43</v>
      </c>
      <c r="R1156">
        <v>1</v>
      </c>
      <c r="S1156">
        <v>1</v>
      </c>
      <c r="T1156">
        <v>0</v>
      </c>
      <c r="U1156">
        <v>0</v>
      </c>
      <c r="V1156">
        <v>0</v>
      </c>
      <c r="W1156">
        <v>1</v>
      </c>
      <c r="X1156">
        <v>0</v>
      </c>
      <c r="Y1156">
        <v>0</v>
      </c>
      <c r="Z1156">
        <v>1</v>
      </c>
      <c r="AA1156">
        <v>0</v>
      </c>
      <c r="AB1156">
        <v>0</v>
      </c>
      <c r="AC1156">
        <v>1</v>
      </c>
      <c r="AD1156">
        <v>1</v>
      </c>
      <c r="AE1156">
        <v>0</v>
      </c>
      <c r="AF1156">
        <v>0</v>
      </c>
      <c r="AG1156">
        <v>1</v>
      </c>
      <c r="AH1156">
        <v>1</v>
      </c>
      <c r="AI1156">
        <v>0</v>
      </c>
    </row>
    <row r="1157" spans="1:37" x14ac:dyDescent="0.25">
      <c r="A1157" t="str">
        <f>"1153"</f>
        <v>1153</v>
      </c>
      <c r="B1157" t="str">
        <f t="shared" ref="B1157:B1220" si="65">"201"</f>
        <v>201</v>
      </c>
      <c r="C1157" t="str">
        <f t="shared" si="64"/>
        <v>47</v>
      </c>
      <c r="D1157" t="str">
        <f>"14"</f>
        <v>14</v>
      </c>
      <c r="E1157" t="str">
        <f>"201-47-14"</f>
        <v>201-47-14</v>
      </c>
      <c r="F1157" t="s">
        <v>41</v>
      </c>
      <c r="G1157" t="s">
        <v>42</v>
      </c>
      <c r="H1157" t="s">
        <v>43</v>
      </c>
      <c r="R1157">
        <v>1</v>
      </c>
      <c r="S1157">
        <v>1</v>
      </c>
      <c r="T1157">
        <v>1</v>
      </c>
      <c r="U1157">
        <v>0</v>
      </c>
      <c r="V1157">
        <v>0</v>
      </c>
      <c r="W1157">
        <v>0</v>
      </c>
      <c r="X1157">
        <v>1</v>
      </c>
      <c r="Y1157">
        <v>0</v>
      </c>
      <c r="Z1157">
        <v>0</v>
      </c>
      <c r="AA1157">
        <v>0</v>
      </c>
      <c r="AB1157">
        <v>1</v>
      </c>
      <c r="AC1157">
        <v>0</v>
      </c>
      <c r="AD1157">
        <v>1</v>
      </c>
      <c r="AE1157">
        <v>0</v>
      </c>
      <c r="AF1157">
        <v>0</v>
      </c>
      <c r="AG1157">
        <v>1</v>
      </c>
      <c r="AH1157">
        <v>1</v>
      </c>
      <c r="AI1157">
        <v>0</v>
      </c>
    </row>
    <row r="1158" spans="1:37" x14ac:dyDescent="0.25">
      <c r="A1158" t="str">
        <f>"1154"</f>
        <v>1154</v>
      </c>
      <c r="B1158" t="str">
        <f t="shared" si="65"/>
        <v>201</v>
      </c>
      <c r="C1158" t="str">
        <f t="shared" si="64"/>
        <v>47</v>
      </c>
      <c r="D1158" t="str">
        <f>"13"</f>
        <v>13</v>
      </c>
      <c r="E1158" t="str">
        <f>"201-47-13"</f>
        <v>201-47-13</v>
      </c>
      <c r="F1158" t="s">
        <v>41</v>
      </c>
      <c r="G1158" t="s">
        <v>42</v>
      </c>
      <c r="H1158" t="s">
        <v>43</v>
      </c>
      <c r="R1158">
        <v>1</v>
      </c>
      <c r="S1158">
        <v>0</v>
      </c>
      <c r="T1158">
        <v>0</v>
      </c>
      <c r="U1158">
        <v>0</v>
      </c>
      <c r="V1158">
        <v>0</v>
      </c>
      <c r="W1158">
        <v>1</v>
      </c>
      <c r="X1158">
        <v>0</v>
      </c>
      <c r="Y1158">
        <v>1</v>
      </c>
      <c r="Z1158">
        <v>1</v>
      </c>
      <c r="AA1158">
        <v>0</v>
      </c>
      <c r="AB1158">
        <v>1</v>
      </c>
      <c r="AC1158">
        <v>1</v>
      </c>
      <c r="AD1158">
        <v>0</v>
      </c>
      <c r="AE1158">
        <v>0</v>
      </c>
      <c r="AF1158">
        <v>1</v>
      </c>
      <c r="AG1158">
        <v>0</v>
      </c>
      <c r="AH1158">
        <v>1</v>
      </c>
      <c r="AI1158">
        <v>0</v>
      </c>
    </row>
    <row r="1159" spans="1:37" x14ac:dyDescent="0.25">
      <c r="A1159" t="str">
        <f>"1155"</f>
        <v>1155</v>
      </c>
      <c r="B1159" t="str">
        <f t="shared" si="65"/>
        <v>201</v>
      </c>
      <c r="C1159" t="str">
        <f t="shared" si="64"/>
        <v>47</v>
      </c>
      <c r="D1159" t="str">
        <f>"9"</f>
        <v>9</v>
      </c>
      <c r="E1159" t="str">
        <f>"201-47-9"</f>
        <v>201-47-9</v>
      </c>
      <c r="F1159" t="s">
        <v>41</v>
      </c>
      <c r="G1159" t="s">
        <v>42</v>
      </c>
      <c r="H1159" t="s">
        <v>43</v>
      </c>
      <c r="R1159">
        <v>0</v>
      </c>
      <c r="S1159">
        <v>0</v>
      </c>
      <c r="T1159">
        <v>1</v>
      </c>
      <c r="U1159">
        <v>0</v>
      </c>
      <c r="V1159">
        <v>0</v>
      </c>
      <c r="W1159">
        <v>1</v>
      </c>
      <c r="X1159">
        <v>0</v>
      </c>
      <c r="Y1159">
        <v>1</v>
      </c>
      <c r="Z1159">
        <v>1</v>
      </c>
      <c r="AA1159">
        <v>0</v>
      </c>
      <c r="AB1159">
        <v>0</v>
      </c>
      <c r="AC1159">
        <v>1</v>
      </c>
      <c r="AD1159">
        <v>1</v>
      </c>
      <c r="AE1159">
        <v>0</v>
      </c>
      <c r="AF1159">
        <v>0</v>
      </c>
      <c r="AG1159">
        <v>0</v>
      </c>
      <c r="AH1159">
        <v>0</v>
      </c>
      <c r="AI1159">
        <v>0</v>
      </c>
    </row>
    <row r="1160" spans="1:37" x14ac:dyDescent="0.25">
      <c r="A1160" t="str">
        <f>"1156"</f>
        <v>1156</v>
      </c>
      <c r="B1160" t="str">
        <f t="shared" si="65"/>
        <v>201</v>
      </c>
      <c r="C1160" t="str">
        <f t="shared" si="64"/>
        <v>47</v>
      </c>
      <c r="D1160" t="str">
        <f>"5"</f>
        <v>5</v>
      </c>
      <c r="E1160" t="str">
        <f>"201-47-5"</f>
        <v>201-47-5</v>
      </c>
      <c r="F1160" t="s">
        <v>41</v>
      </c>
      <c r="G1160" t="s">
        <v>42</v>
      </c>
      <c r="H1160" t="s">
        <v>43</v>
      </c>
      <c r="R1160">
        <v>0</v>
      </c>
      <c r="S1160">
        <v>0</v>
      </c>
      <c r="T1160">
        <v>0</v>
      </c>
      <c r="U1160">
        <v>1</v>
      </c>
      <c r="V1160">
        <v>1</v>
      </c>
      <c r="W1160">
        <v>0</v>
      </c>
      <c r="X1160">
        <v>1</v>
      </c>
      <c r="Y1160">
        <v>0</v>
      </c>
      <c r="Z1160">
        <v>0</v>
      </c>
      <c r="AA1160">
        <v>1</v>
      </c>
      <c r="AB1160">
        <v>0</v>
      </c>
      <c r="AC1160">
        <v>1</v>
      </c>
      <c r="AD1160">
        <v>0</v>
      </c>
      <c r="AE1160">
        <v>1</v>
      </c>
      <c r="AF1160">
        <v>0</v>
      </c>
      <c r="AG1160">
        <v>1</v>
      </c>
      <c r="AH1160">
        <v>0</v>
      </c>
      <c r="AI1160">
        <v>1</v>
      </c>
    </row>
    <row r="1161" spans="1:37" x14ac:dyDescent="0.25">
      <c r="A1161" t="str">
        <f>"1157"</f>
        <v>1157</v>
      </c>
      <c r="B1161" t="str">
        <f t="shared" si="65"/>
        <v>201</v>
      </c>
      <c r="C1161" t="str">
        <f t="shared" si="64"/>
        <v>47</v>
      </c>
      <c r="D1161" t="str">
        <f>"2"</f>
        <v>2</v>
      </c>
      <c r="E1161" t="str">
        <f>"201-47-2"</f>
        <v>201-47-2</v>
      </c>
      <c r="F1161" t="s">
        <v>41</v>
      </c>
      <c r="G1161" t="s">
        <v>42</v>
      </c>
      <c r="H1161" t="s">
        <v>43</v>
      </c>
      <c r="R1161">
        <v>0</v>
      </c>
      <c r="S1161">
        <v>0</v>
      </c>
      <c r="T1161">
        <v>1</v>
      </c>
      <c r="U1161">
        <v>0</v>
      </c>
      <c r="V1161">
        <v>0</v>
      </c>
      <c r="W1161">
        <v>0</v>
      </c>
      <c r="X1161">
        <v>0</v>
      </c>
      <c r="Y1161">
        <v>1</v>
      </c>
      <c r="Z1161">
        <v>1</v>
      </c>
      <c r="AA1161">
        <v>1</v>
      </c>
      <c r="AB1161">
        <v>1</v>
      </c>
      <c r="AC1161">
        <v>0</v>
      </c>
      <c r="AD1161">
        <v>1</v>
      </c>
      <c r="AE1161">
        <v>0</v>
      </c>
      <c r="AF1161">
        <v>0</v>
      </c>
      <c r="AG1161">
        <v>1</v>
      </c>
      <c r="AH1161">
        <v>0</v>
      </c>
      <c r="AI1161">
        <v>1</v>
      </c>
    </row>
    <row r="1162" spans="1:37" x14ac:dyDescent="0.25">
      <c r="A1162" t="str">
        <f>"1158"</f>
        <v>1158</v>
      </c>
      <c r="B1162" t="str">
        <f t="shared" si="65"/>
        <v>201</v>
      </c>
      <c r="C1162" t="str">
        <f t="shared" si="64"/>
        <v>47</v>
      </c>
      <c r="D1162" t="str">
        <f>"24"</f>
        <v>24</v>
      </c>
      <c r="E1162" t="str">
        <f>"201-47-24"</f>
        <v>201-47-24</v>
      </c>
      <c r="F1162" t="s">
        <v>41</v>
      </c>
      <c r="G1162" t="s">
        <v>42</v>
      </c>
      <c r="H1162" t="s">
        <v>43</v>
      </c>
      <c r="R1162">
        <v>1</v>
      </c>
      <c r="S1162">
        <v>0</v>
      </c>
      <c r="T1162">
        <v>0</v>
      </c>
      <c r="U1162">
        <v>0</v>
      </c>
      <c r="V1162">
        <v>0</v>
      </c>
      <c r="W1162">
        <v>1</v>
      </c>
      <c r="X1162">
        <v>0</v>
      </c>
      <c r="Y1162">
        <v>0</v>
      </c>
      <c r="Z1162">
        <v>1</v>
      </c>
      <c r="AA1162">
        <v>1</v>
      </c>
      <c r="AB1162">
        <v>1</v>
      </c>
      <c r="AC1162">
        <v>0</v>
      </c>
      <c r="AD1162">
        <v>1</v>
      </c>
      <c r="AE1162">
        <v>0</v>
      </c>
      <c r="AF1162">
        <v>1</v>
      </c>
      <c r="AG1162">
        <v>0</v>
      </c>
      <c r="AH1162">
        <v>1</v>
      </c>
      <c r="AI1162">
        <v>0</v>
      </c>
    </row>
    <row r="1163" spans="1:37" x14ac:dyDescent="0.25">
      <c r="A1163" t="str">
        <f>"1159"</f>
        <v>1159</v>
      </c>
      <c r="B1163" t="str">
        <f t="shared" si="65"/>
        <v>201</v>
      </c>
      <c r="C1163" t="str">
        <f t="shared" si="64"/>
        <v>47</v>
      </c>
      <c r="D1163" t="str">
        <f>"23"</f>
        <v>23</v>
      </c>
      <c r="E1163" t="str">
        <f>"201-47-23"</f>
        <v>201-47-23</v>
      </c>
      <c r="F1163" t="s">
        <v>41</v>
      </c>
      <c r="G1163" t="s">
        <v>42</v>
      </c>
      <c r="H1163" t="s">
        <v>43</v>
      </c>
      <c r="R1163">
        <v>1</v>
      </c>
      <c r="S1163">
        <v>0</v>
      </c>
      <c r="T1163">
        <v>0</v>
      </c>
      <c r="U1163">
        <v>0</v>
      </c>
      <c r="V1163">
        <v>0</v>
      </c>
      <c r="W1163">
        <v>1</v>
      </c>
      <c r="X1163">
        <v>0</v>
      </c>
      <c r="Y1163">
        <v>0</v>
      </c>
      <c r="Z1163">
        <v>1</v>
      </c>
      <c r="AA1163">
        <v>1</v>
      </c>
      <c r="AB1163">
        <v>1</v>
      </c>
      <c r="AC1163">
        <v>0</v>
      </c>
      <c r="AD1163">
        <v>1</v>
      </c>
      <c r="AE1163">
        <v>0</v>
      </c>
      <c r="AF1163">
        <v>1</v>
      </c>
      <c r="AG1163">
        <v>0</v>
      </c>
      <c r="AH1163">
        <v>1</v>
      </c>
      <c r="AI1163">
        <v>0</v>
      </c>
    </row>
    <row r="1164" spans="1:37" x14ac:dyDescent="0.25">
      <c r="A1164" t="str">
        <f>"1160"</f>
        <v>1160</v>
      </c>
      <c r="B1164" t="str">
        <f t="shared" si="65"/>
        <v>201</v>
      </c>
      <c r="C1164" t="str">
        <f t="shared" si="64"/>
        <v>47</v>
      </c>
      <c r="D1164" t="str">
        <f>"16"</f>
        <v>16</v>
      </c>
      <c r="E1164" t="str">
        <f>"201-47-16"</f>
        <v>201-47-16</v>
      </c>
      <c r="F1164" t="s">
        <v>41</v>
      </c>
      <c r="G1164" t="s">
        <v>42</v>
      </c>
      <c r="H1164" t="s">
        <v>43</v>
      </c>
      <c r="R1164">
        <v>0</v>
      </c>
      <c r="S1164">
        <v>0</v>
      </c>
      <c r="T1164">
        <v>1</v>
      </c>
      <c r="U1164">
        <v>0</v>
      </c>
      <c r="V1164">
        <v>0</v>
      </c>
      <c r="W1164">
        <v>1</v>
      </c>
      <c r="X1164">
        <v>0</v>
      </c>
      <c r="Y1164">
        <v>0</v>
      </c>
      <c r="Z1164">
        <v>1</v>
      </c>
      <c r="AA1164">
        <v>1</v>
      </c>
      <c r="AB1164">
        <v>1</v>
      </c>
      <c r="AC1164">
        <v>1</v>
      </c>
      <c r="AD1164">
        <v>0</v>
      </c>
      <c r="AE1164">
        <v>0</v>
      </c>
      <c r="AF1164">
        <v>0</v>
      </c>
      <c r="AG1164">
        <v>1</v>
      </c>
      <c r="AH1164">
        <v>1</v>
      </c>
      <c r="AI1164">
        <v>0</v>
      </c>
    </row>
    <row r="1165" spans="1:37" x14ac:dyDescent="0.25">
      <c r="A1165" t="str">
        <f>"1161"</f>
        <v>1161</v>
      </c>
      <c r="B1165" t="str">
        <f t="shared" si="65"/>
        <v>201</v>
      </c>
      <c r="C1165" t="str">
        <f t="shared" si="64"/>
        <v>47</v>
      </c>
      <c r="D1165" t="str">
        <f>"15"</f>
        <v>15</v>
      </c>
      <c r="E1165" t="str">
        <f>"201-47-15"</f>
        <v>201-47-15</v>
      </c>
      <c r="F1165" t="s">
        <v>41</v>
      </c>
      <c r="G1165" t="s">
        <v>42</v>
      </c>
      <c r="H1165" t="s">
        <v>43</v>
      </c>
      <c r="R1165">
        <v>0</v>
      </c>
      <c r="S1165">
        <v>0</v>
      </c>
      <c r="T1165">
        <v>1</v>
      </c>
      <c r="U1165">
        <v>0</v>
      </c>
      <c r="V1165">
        <v>0</v>
      </c>
      <c r="W1165">
        <v>1</v>
      </c>
      <c r="X1165">
        <v>0</v>
      </c>
      <c r="Y1165">
        <v>1</v>
      </c>
      <c r="Z1165">
        <v>1</v>
      </c>
      <c r="AA1165">
        <v>0</v>
      </c>
      <c r="AB1165">
        <v>1</v>
      </c>
      <c r="AC1165">
        <v>1</v>
      </c>
      <c r="AD1165">
        <v>0</v>
      </c>
      <c r="AE1165">
        <v>0</v>
      </c>
      <c r="AF1165">
        <v>0</v>
      </c>
      <c r="AG1165">
        <v>1</v>
      </c>
      <c r="AH1165">
        <v>0</v>
      </c>
      <c r="AI1165">
        <v>1</v>
      </c>
    </row>
    <row r="1166" spans="1:37" x14ac:dyDescent="0.25">
      <c r="A1166" t="str">
        <f>"1162"</f>
        <v>1162</v>
      </c>
      <c r="B1166" t="str">
        <f t="shared" si="65"/>
        <v>201</v>
      </c>
      <c r="C1166" t="str">
        <f t="shared" si="64"/>
        <v>47</v>
      </c>
      <c r="D1166" t="str">
        <f>"10"</f>
        <v>10</v>
      </c>
      <c r="E1166" t="str">
        <f>"201-47-10"</f>
        <v>201-47-10</v>
      </c>
      <c r="F1166" t="s">
        <v>41</v>
      </c>
      <c r="G1166" t="s">
        <v>42</v>
      </c>
      <c r="H1166" t="s">
        <v>43</v>
      </c>
      <c r="R1166">
        <v>0</v>
      </c>
      <c r="S1166">
        <v>0</v>
      </c>
      <c r="T1166">
        <v>1</v>
      </c>
      <c r="U1166">
        <v>0</v>
      </c>
      <c r="V1166">
        <v>0</v>
      </c>
      <c r="W1166">
        <v>1</v>
      </c>
      <c r="X1166">
        <v>0</v>
      </c>
      <c r="Y1166">
        <v>0</v>
      </c>
      <c r="Z1166">
        <v>1</v>
      </c>
      <c r="AA1166">
        <v>1</v>
      </c>
      <c r="AB1166">
        <v>1</v>
      </c>
      <c r="AC1166">
        <v>1</v>
      </c>
      <c r="AD1166">
        <v>0</v>
      </c>
      <c r="AE1166">
        <v>0</v>
      </c>
      <c r="AF1166">
        <v>0</v>
      </c>
      <c r="AG1166">
        <v>1</v>
      </c>
      <c r="AH1166">
        <v>1</v>
      </c>
      <c r="AI1166">
        <v>0</v>
      </c>
    </row>
    <row r="1167" spans="1:37" x14ac:dyDescent="0.25">
      <c r="A1167" t="str">
        <f>"1163"</f>
        <v>1163</v>
      </c>
      <c r="B1167" t="str">
        <f t="shared" si="65"/>
        <v>201</v>
      </c>
      <c r="C1167" t="str">
        <f t="shared" si="64"/>
        <v>47</v>
      </c>
      <c r="D1167" t="str">
        <f>"6"</f>
        <v>6</v>
      </c>
      <c r="E1167" t="str">
        <f>"201-47-6"</f>
        <v>201-47-6</v>
      </c>
      <c r="F1167" t="s">
        <v>41</v>
      </c>
      <c r="G1167" t="s">
        <v>42</v>
      </c>
      <c r="H1167" t="s">
        <v>43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1</v>
      </c>
      <c r="Y1167">
        <v>1</v>
      </c>
      <c r="Z1167">
        <v>1</v>
      </c>
      <c r="AA1167">
        <v>1</v>
      </c>
      <c r="AB1167">
        <v>1</v>
      </c>
      <c r="AC1167">
        <v>1</v>
      </c>
      <c r="AD1167">
        <v>0</v>
      </c>
      <c r="AE1167">
        <v>0</v>
      </c>
      <c r="AF1167">
        <v>1</v>
      </c>
      <c r="AG1167">
        <v>0</v>
      </c>
      <c r="AH1167">
        <v>0</v>
      </c>
      <c r="AI1167">
        <v>1</v>
      </c>
    </row>
    <row r="1168" spans="1:37" x14ac:dyDescent="0.25">
      <c r="A1168" t="str">
        <f>"1164"</f>
        <v>1164</v>
      </c>
      <c r="B1168" t="str">
        <f t="shared" si="65"/>
        <v>201</v>
      </c>
      <c r="C1168" t="str">
        <f t="shared" si="64"/>
        <v>47</v>
      </c>
      <c r="D1168" t="str">
        <f>"1"</f>
        <v>1</v>
      </c>
      <c r="E1168" t="str">
        <f>"201-47-1"</f>
        <v>201-47-1</v>
      </c>
      <c r="F1168" t="s">
        <v>41</v>
      </c>
      <c r="G1168" t="s">
        <v>42</v>
      </c>
      <c r="H1168" t="s">
        <v>43</v>
      </c>
      <c r="R1168">
        <v>1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1</v>
      </c>
      <c r="Z1168">
        <v>1</v>
      </c>
      <c r="AA1168">
        <v>1</v>
      </c>
      <c r="AB1168">
        <v>0</v>
      </c>
      <c r="AC1168">
        <v>1</v>
      </c>
      <c r="AD1168">
        <v>1</v>
      </c>
      <c r="AE1168">
        <v>0</v>
      </c>
      <c r="AF1168">
        <v>1</v>
      </c>
      <c r="AG1168">
        <v>0</v>
      </c>
      <c r="AH1168">
        <v>1</v>
      </c>
      <c r="AI1168">
        <v>0</v>
      </c>
    </row>
    <row r="1169" spans="1:37" x14ac:dyDescent="0.25">
      <c r="A1169" t="str">
        <f>"1165"</f>
        <v>1165</v>
      </c>
      <c r="B1169" t="str">
        <f t="shared" si="65"/>
        <v>201</v>
      </c>
      <c r="C1169" t="str">
        <f t="shared" si="64"/>
        <v>47</v>
      </c>
      <c r="D1169" t="str">
        <f>"25"</f>
        <v>25</v>
      </c>
      <c r="E1169" t="str">
        <f>"201-47-25"</f>
        <v>201-47-25</v>
      </c>
      <c r="F1169" t="s">
        <v>41</v>
      </c>
      <c r="G1169" t="s">
        <v>44</v>
      </c>
      <c r="H1169" t="s">
        <v>45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AF1169">
        <v>0</v>
      </c>
      <c r="AG1169">
        <v>1</v>
      </c>
      <c r="AH1169">
        <v>1</v>
      </c>
      <c r="AI1169">
        <v>0</v>
      </c>
      <c r="AJ1169">
        <v>0</v>
      </c>
      <c r="AK1169">
        <v>1</v>
      </c>
    </row>
    <row r="1170" spans="1:37" x14ac:dyDescent="0.25">
      <c r="A1170" t="str">
        <f>"1166"</f>
        <v>1166</v>
      </c>
      <c r="B1170" t="str">
        <f t="shared" si="65"/>
        <v>201</v>
      </c>
      <c r="C1170" t="str">
        <f t="shared" si="64"/>
        <v>47</v>
      </c>
      <c r="D1170" t="str">
        <f>"18"</f>
        <v>18</v>
      </c>
      <c r="E1170" t="str">
        <f>"201-47-18"</f>
        <v>201-47-18</v>
      </c>
      <c r="F1170" t="s">
        <v>41</v>
      </c>
      <c r="G1170" t="s">
        <v>42</v>
      </c>
      <c r="H1170" t="s">
        <v>43</v>
      </c>
      <c r="R1170">
        <v>0</v>
      </c>
      <c r="S1170">
        <v>1</v>
      </c>
      <c r="T1170">
        <v>0</v>
      </c>
      <c r="U1170">
        <v>0</v>
      </c>
      <c r="V1170">
        <v>0</v>
      </c>
      <c r="W1170">
        <v>1</v>
      </c>
      <c r="X1170">
        <v>1</v>
      </c>
      <c r="Y1170">
        <v>1</v>
      </c>
      <c r="Z1170">
        <v>0</v>
      </c>
      <c r="AA1170">
        <v>0</v>
      </c>
      <c r="AB1170">
        <v>1</v>
      </c>
      <c r="AC1170">
        <v>1</v>
      </c>
      <c r="AD1170">
        <v>0</v>
      </c>
      <c r="AE1170">
        <v>0</v>
      </c>
      <c r="AF1170">
        <v>0</v>
      </c>
      <c r="AG1170">
        <v>1</v>
      </c>
      <c r="AH1170">
        <v>0</v>
      </c>
      <c r="AI1170">
        <v>1</v>
      </c>
    </row>
    <row r="1171" spans="1:37" x14ac:dyDescent="0.25">
      <c r="A1171" t="str">
        <f>"1167"</f>
        <v>1167</v>
      </c>
      <c r="B1171" t="str">
        <f t="shared" si="65"/>
        <v>201</v>
      </c>
      <c r="C1171" t="str">
        <f t="shared" si="64"/>
        <v>47</v>
      </c>
      <c r="D1171" t="str">
        <f>"17"</f>
        <v>17</v>
      </c>
      <c r="E1171" t="str">
        <f>"201-47-17"</f>
        <v>201-47-17</v>
      </c>
      <c r="F1171" t="s">
        <v>41</v>
      </c>
      <c r="G1171" t="s">
        <v>42</v>
      </c>
      <c r="H1171" t="s">
        <v>43</v>
      </c>
      <c r="R1171">
        <v>1</v>
      </c>
      <c r="S1171">
        <v>0</v>
      </c>
      <c r="T1171">
        <v>1</v>
      </c>
      <c r="U1171">
        <v>0</v>
      </c>
      <c r="V1171">
        <v>0</v>
      </c>
      <c r="W1171">
        <v>1</v>
      </c>
      <c r="X1171">
        <v>0</v>
      </c>
      <c r="Y1171">
        <v>0</v>
      </c>
      <c r="Z1171">
        <v>1</v>
      </c>
      <c r="AA1171">
        <v>0</v>
      </c>
      <c r="AB1171">
        <v>0</v>
      </c>
      <c r="AC1171">
        <v>1</v>
      </c>
      <c r="AD1171">
        <v>1</v>
      </c>
      <c r="AE1171">
        <v>0</v>
      </c>
      <c r="AF1171">
        <v>0</v>
      </c>
      <c r="AG1171">
        <v>1</v>
      </c>
      <c r="AH1171">
        <v>1</v>
      </c>
      <c r="AI1171">
        <v>0</v>
      </c>
    </row>
    <row r="1172" spans="1:37" x14ac:dyDescent="0.25">
      <c r="A1172" t="str">
        <f>"1168"</f>
        <v>1168</v>
      </c>
      <c r="B1172" t="str">
        <f t="shared" si="65"/>
        <v>201</v>
      </c>
      <c r="C1172" t="str">
        <f t="shared" si="64"/>
        <v>47</v>
      </c>
      <c r="D1172" t="str">
        <f>"11"</f>
        <v>11</v>
      </c>
      <c r="E1172" t="str">
        <f>"201-47-11"</f>
        <v>201-47-11</v>
      </c>
      <c r="F1172" t="s">
        <v>41</v>
      </c>
      <c r="G1172" t="s">
        <v>42</v>
      </c>
      <c r="H1172" t="s">
        <v>43</v>
      </c>
      <c r="R1172">
        <v>0</v>
      </c>
      <c r="S1172">
        <v>0</v>
      </c>
      <c r="T1172">
        <v>1</v>
      </c>
      <c r="U1172">
        <v>0</v>
      </c>
      <c r="V1172">
        <v>0</v>
      </c>
      <c r="W1172">
        <v>1</v>
      </c>
      <c r="X1172">
        <v>0</v>
      </c>
      <c r="Y1172">
        <v>1</v>
      </c>
      <c r="Z1172">
        <v>0</v>
      </c>
      <c r="AA1172">
        <v>1</v>
      </c>
      <c r="AB1172">
        <v>1</v>
      </c>
      <c r="AC1172">
        <v>0</v>
      </c>
      <c r="AD1172">
        <v>1</v>
      </c>
      <c r="AE1172">
        <v>0</v>
      </c>
      <c r="AF1172">
        <v>0</v>
      </c>
      <c r="AG1172">
        <v>1</v>
      </c>
      <c r="AH1172">
        <v>1</v>
      </c>
      <c r="AI1172">
        <v>0</v>
      </c>
    </row>
    <row r="1173" spans="1:37" x14ac:dyDescent="0.25">
      <c r="A1173" t="str">
        <f>"1169"</f>
        <v>1169</v>
      </c>
      <c r="B1173" t="str">
        <f t="shared" si="65"/>
        <v>201</v>
      </c>
      <c r="C1173" t="str">
        <f t="shared" si="64"/>
        <v>47</v>
      </c>
      <c r="D1173" t="str">
        <f>"7"</f>
        <v>7</v>
      </c>
      <c r="E1173" t="str">
        <f>"201-47-7"</f>
        <v>201-47-7</v>
      </c>
      <c r="F1173" t="s">
        <v>41</v>
      </c>
      <c r="G1173" t="s">
        <v>42</v>
      </c>
      <c r="H1173" t="s">
        <v>43</v>
      </c>
      <c r="R1173">
        <v>1</v>
      </c>
      <c r="S1173">
        <v>0</v>
      </c>
      <c r="T1173">
        <v>0</v>
      </c>
      <c r="U1173">
        <v>1</v>
      </c>
      <c r="V1173">
        <v>0</v>
      </c>
      <c r="W1173">
        <v>1</v>
      </c>
      <c r="X1173">
        <v>0</v>
      </c>
      <c r="Y1173">
        <v>0</v>
      </c>
      <c r="Z1173">
        <v>0</v>
      </c>
      <c r="AA1173">
        <v>1</v>
      </c>
      <c r="AB1173">
        <v>1</v>
      </c>
      <c r="AC1173">
        <v>0</v>
      </c>
      <c r="AD1173">
        <v>1</v>
      </c>
      <c r="AE1173">
        <v>0</v>
      </c>
      <c r="AF1173">
        <v>1</v>
      </c>
      <c r="AG1173">
        <v>0</v>
      </c>
      <c r="AH1173">
        <v>1</v>
      </c>
      <c r="AI1173">
        <v>0</v>
      </c>
    </row>
    <row r="1174" spans="1:37" x14ac:dyDescent="0.25">
      <c r="A1174" t="str">
        <f>"1170"</f>
        <v>1170</v>
      </c>
      <c r="B1174" t="str">
        <f t="shared" si="65"/>
        <v>201</v>
      </c>
      <c r="C1174" t="str">
        <f t="shared" si="64"/>
        <v>47</v>
      </c>
      <c r="D1174" t="str">
        <f>"3"</f>
        <v>3</v>
      </c>
      <c r="E1174" t="str">
        <f>"201-47-3"</f>
        <v>201-47-3</v>
      </c>
      <c r="F1174" t="s">
        <v>41</v>
      </c>
      <c r="G1174" t="s">
        <v>42</v>
      </c>
      <c r="H1174" t="s">
        <v>43</v>
      </c>
      <c r="R1174">
        <v>0</v>
      </c>
      <c r="S1174">
        <v>0</v>
      </c>
      <c r="T1174">
        <v>1</v>
      </c>
      <c r="U1174">
        <v>0</v>
      </c>
      <c r="V1174">
        <v>0</v>
      </c>
      <c r="W1174">
        <v>0</v>
      </c>
      <c r="X1174">
        <v>0</v>
      </c>
      <c r="Y1174">
        <v>1</v>
      </c>
      <c r="Z1174">
        <v>1</v>
      </c>
      <c r="AA1174">
        <v>1</v>
      </c>
      <c r="AB1174">
        <v>1</v>
      </c>
      <c r="AC1174">
        <v>0</v>
      </c>
      <c r="AD1174">
        <v>1</v>
      </c>
      <c r="AE1174">
        <v>0</v>
      </c>
      <c r="AF1174">
        <v>0</v>
      </c>
      <c r="AG1174">
        <v>1</v>
      </c>
      <c r="AH1174">
        <v>0</v>
      </c>
      <c r="AI1174">
        <v>1</v>
      </c>
    </row>
    <row r="1175" spans="1:37" x14ac:dyDescent="0.25">
      <c r="A1175" t="str">
        <f>"1171"</f>
        <v>1171</v>
      </c>
      <c r="B1175" t="str">
        <f t="shared" si="65"/>
        <v>201</v>
      </c>
      <c r="C1175" t="str">
        <f t="shared" si="64"/>
        <v>47</v>
      </c>
      <c r="D1175" t="str">
        <f>"20"</f>
        <v>20</v>
      </c>
      <c r="E1175" t="str">
        <f>"201-47-20"</f>
        <v>201-47-20</v>
      </c>
      <c r="F1175" t="s">
        <v>41</v>
      </c>
      <c r="G1175" t="s">
        <v>42</v>
      </c>
      <c r="H1175" t="s">
        <v>43</v>
      </c>
      <c r="R1175">
        <v>1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1</v>
      </c>
      <c r="Z1175">
        <v>1</v>
      </c>
      <c r="AA1175">
        <v>1</v>
      </c>
      <c r="AB1175">
        <v>0</v>
      </c>
      <c r="AC1175">
        <v>1</v>
      </c>
      <c r="AD1175">
        <v>0</v>
      </c>
      <c r="AE1175">
        <v>1</v>
      </c>
      <c r="AF1175">
        <v>0</v>
      </c>
      <c r="AG1175">
        <v>1</v>
      </c>
      <c r="AH1175">
        <v>0</v>
      </c>
      <c r="AI1175">
        <v>1</v>
      </c>
    </row>
    <row r="1176" spans="1:37" x14ac:dyDescent="0.25">
      <c r="A1176" t="str">
        <f>"1172"</f>
        <v>1172</v>
      </c>
      <c r="B1176" t="str">
        <f t="shared" si="65"/>
        <v>201</v>
      </c>
      <c r="C1176" t="str">
        <f t="shared" si="64"/>
        <v>47</v>
      </c>
      <c r="D1176" t="str">
        <f>"19"</f>
        <v>19</v>
      </c>
      <c r="E1176" t="str">
        <f>"201-47-19"</f>
        <v>201-47-19</v>
      </c>
      <c r="F1176" t="s">
        <v>41</v>
      </c>
      <c r="G1176" t="s">
        <v>42</v>
      </c>
      <c r="H1176" t="s">
        <v>43</v>
      </c>
      <c r="R1176">
        <v>0</v>
      </c>
      <c r="S1176">
        <v>0</v>
      </c>
      <c r="T1176">
        <v>0</v>
      </c>
      <c r="U1176">
        <v>0</v>
      </c>
      <c r="V1176">
        <v>1</v>
      </c>
      <c r="W1176">
        <v>0</v>
      </c>
      <c r="X1176">
        <v>1</v>
      </c>
      <c r="Y1176">
        <v>0</v>
      </c>
      <c r="Z1176">
        <v>1</v>
      </c>
      <c r="AA1176">
        <v>1</v>
      </c>
      <c r="AB1176">
        <v>0</v>
      </c>
      <c r="AC1176">
        <v>1</v>
      </c>
      <c r="AD1176">
        <v>0</v>
      </c>
      <c r="AE1176">
        <v>1</v>
      </c>
      <c r="AF1176">
        <v>0</v>
      </c>
      <c r="AG1176">
        <v>1</v>
      </c>
      <c r="AH1176">
        <v>0</v>
      </c>
      <c r="AI1176">
        <v>1</v>
      </c>
    </row>
    <row r="1177" spans="1:37" x14ac:dyDescent="0.25">
      <c r="A1177" t="str">
        <f>"1173"</f>
        <v>1173</v>
      </c>
      <c r="B1177" t="str">
        <f t="shared" si="65"/>
        <v>201</v>
      </c>
      <c r="C1177" t="str">
        <f t="shared" si="64"/>
        <v>47</v>
      </c>
      <c r="D1177" t="str">
        <f>"12"</f>
        <v>12</v>
      </c>
      <c r="E1177" t="str">
        <f>"201-47-12"</f>
        <v>201-47-12</v>
      </c>
      <c r="F1177" t="s">
        <v>41</v>
      </c>
      <c r="G1177" t="s">
        <v>42</v>
      </c>
      <c r="H1177" t="s">
        <v>43</v>
      </c>
      <c r="R1177">
        <v>0</v>
      </c>
      <c r="S1177">
        <v>0</v>
      </c>
      <c r="T1177">
        <v>1</v>
      </c>
      <c r="U1177">
        <v>0</v>
      </c>
      <c r="V1177">
        <v>0</v>
      </c>
      <c r="W1177">
        <v>1</v>
      </c>
      <c r="X1177">
        <v>0</v>
      </c>
      <c r="Y1177">
        <v>1</v>
      </c>
      <c r="Z1177">
        <v>0</v>
      </c>
      <c r="AA1177">
        <v>1</v>
      </c>
      <c r="AB1177">
        <v>0</v>
      </c>
      <c r="AC1177">
        <v>1</v>
      </c>
      <c r="AD1177">
        <v>1</v>
      </c>
      <c r="AE1177">
        <v>0</v>
      </c>
      <c r="AF1177">
        <v>0</v>
      </c>
      <c r="AG1177">
        <v>1</v>
      </c>
      <c r="AH1177">
        <v>1</v>
      </c>
      <c r="AI1177">
        <v>0</v>
      </c>
    </row>
    <row r="1178" spans="1:37" x14ac:dyDescent="0.25">
      <c r="A1178" t="str">
        <f>"1174"</f>
        <v>1174</v>
      </c>
      <c r="B1178" t="str">
        <f t="shared" si="65"/>
        <v>201</v>
      </c>
      <c r="C1178" t="str">
        <f t="shared" si="64"/>
        <v>47</v>
      </c>
      <c r="D1178" t="str">
        <f>"8"</f>
        <v>8</v>
      </c>
      <c r="E1178" t="str">
        <f>"201-47-8"</f>
        <v>201-47-8</v>
      </c>
      <c r="F1178" t="s">
        <v>41</v>
      </c>
      <c r="G1178" t="s">
        <v>42</v>
      </c>
      <c r="H1178" t="s">
        <v>43</v>
      </c>
      <c r="R1178">
        <v>0</v>
      </c>
      <c r="S1178">
        <v>1</v>
      </c>
      <c r="T1178">
        <v>1</v>
      </c>
      <c r="U1178">
        <v>0</v>
      </c>
      <c r="V1178">
        <v>0</v>
      </c>
      <c r="W1178">
        <v>1</v>
      </c>
      <c r="X1178">
        <v>0</v>
      </c>
      <c r="Y1178">
        <v>0</v>
      </c>
      <c r="Z1178">
        <v>1</v>
      </c>
      <c r="AA1178">
        <v>0</v>
      </c>
      <c r="AB1178">
        <v>0</v>
      </c>
      <c r="AC1178">
        <v>1</v>
      </c>
      <c r="AD1178">
        <v>0</v>
      </c>
      <c r="AE1178">
        <v>1</v>
      </c>
      <c r="AF1178">
        <v>0</v>
      </c>
      <c r="AG1178">
        <v>1</v>
      </c>
      <c r="AH1178">
        <v>1</v>
      </c>
      <c r="AI1178">
        <v>0</v>
      </c>
    </row>
    <row r="1179" spans="1:37" x14ac:dyDescent="0.25">
      <c r="A1179" t="str">
        <f>"1175"</f>
        <v>1175</v>
      </c>
      <c r="B1179" t="str">
        <f t="shared" si="65"/>
        <v>201</v>
      </c>
      <c r="C1179" t="str">
        <f t="shared" si="64"/>
        <v>47</v>
      </c>
      <c r="D1179" t="str">
        <f>"4"</f>
        <v>4</v>
      </c>
      <c r="E1179" t="str">
        <f>"201-47-4"</f>
        <v>201-47-4</v>
      </c>
      <c r="F1179" t="s">
        <v>41</v>
      </c>
      <c r="G1179" t="s">
        <v>42</v>
      </c>
      <c r="H1179" t="s">
        <v>43</v>
      </c>
      <c r="R1179">
        <v>1</v>
      </c>
      <c r="S1179">
        <v>0</v>
      </c>
      <c r="T1179">
        <v>1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1</v>
      </c>
      <c r="AA1179">
        <v>1</v>
      </c>
      <c r="AB1179">
        <v>1</v>
      </c>
      <c r="AC1179">
        <v>0</v>
      </c>
      <c r="AD1179">
        <v>1</v>
      </c>
      <c r="AE1179">
        <v>0</v>
      </c>
      <c r="AF1179">
        <v>0</v>
      </c>
      <c r="AG1179">
        <v>1</v>
      </c>
      <c r="AH1179">
        <v>1</v>
      </c>
      <c r="AI1179">
        <v>0</v>
      </c>
    </row>
    <row r="1180" spans="1:37" x14ac:dyDescent="0.25">
      <c r="A1180" t="str">
        <f>"1176"</f>
        <v>1176</v>
      </c>
      <c r="B1180" t="str">
        <f t="shared" si="65"/>
        <v>201</v>
      </c>
      <c r="C1180" t="str">
        <f t="shared" ref="C1180:C1204" si="66">"48"</f>
        <v>48</v>
      </c>
      <c r="D1180" t="str">
        <f>"22"</f>
        <v>22</v>
      </c>
      <c r="E1180" t="str">
        <f>"201-48-22"</f>
        <v>201-48-22</v>
      </c>
      <c r="F1180" t="s">
        <v>41</v>
      </c>
      <c r="G1180" t="s">
        <v>42</v>
      </c>
      <c r="H1180" t="s">
        <v>43</v>
      </c>
      <c r="R1180">
        <v>0</v>
      </c>
      <c r="S1180">
        <v>1</v>
      </c>
      <c r="T1180">
        <v>0</v>
      </c>
      <c r="U1180">
        <v>1</v>
      </c>
      <c r="V1180">
        <v>1</v>
      </c>
      <c r="W1180">
        <v>0</v>
      </c>
      <c r="X1180">
        <v>1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1</v>
      </c>
      <c r="AF1180">
        <v>0</v>
      </c>
      <c r="AG1180">
        <v>1</v>
      </c>
      <c r="AH1180">
        <v>1</v>
      </c>
      <c r="AI1180">
        <v>0</v>
      </c>
    </row>
    <row r="1181" spans="1:37" x14ac:dyDescent="0.25">
      <c r="A1181" t="str">
        <f>"1177"</f>
        <v>1177</v>
      </c>
      <c r="B1181" t="str">
        <f t="shared" si="65"/>
        <v>201</v>
      </c>
      <c r="C1181" t="str">
        <f t="shared" si="66"/>
        <v>48</v>
      </c>
      <c r="D1181" t="str">
        <f>"21"</f>
        <v>21</v>
      </c>
      <c r="E1181" t="str">
        <f>"201-48-21"</f>
        <v>201-48-21</v>
      </c>
      <c r="F1181" t="s">
        <v>41</v>
      </c>
      <c r="G1181" t="s">
        <v>42</v>
      </c>
      <c r="H1181" t="s">
        <v>43</v>
      </c>
      <c r="R1181">
        <v>0</v>
      </c>
      <c r="S1181">
        <v>1</v>
      </c>
      <c r="T1181">
        <v>0</v>
      </c>
      <c r="U1181">
        <v>1</v>
      </c>
      <c r="V1181">
        <v>1</v>
      </c>
      <c r="W1181">
        <v>0</v>
      </c>
      <c r="X1181">
        <v>1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1</v>
      </c>
      <c r="AF1181">
        <v>0</v>
      </c>
      <c r="AG1181">
        <v>1</v>
      </c>
      <c r="AH1181">
        <v>1</v>
      </c>
      <c r="AI1181">
        <v>0</v>
      </c>
    </row>
    <row r="1182" spans="1:37" x14ac:dyDescent="0.25">
      <c r="A1182" t="str">
        <f>"1178"</f>
        <v>1178</v>
      </c>
      <c r="B1182" t="str">
        <f t="shared" si="65"/>
        <v>201</v>
      </c>
      <c r="C1182" t="str">
        <f t="shared" si="66"/>
        <v>48</v>
      </c>
      <c r="D1182" t="str">
        <f>"14"</f>
        <v>14</v>
      </c>
      <c r="E1182" t="str">
        <f>"201-48-14"</f>
        <v>201-48-14</v>
      </c>
      <c r="F1182" t="s">
        <v>41</v>
      </c>
      <c r="G1182" t="s">
        <v>42</v>
      </c>
      <c r="H1182" t="s">
        <v>43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  <c r="AG1182">
        <v>1</v>
      </c>
      <c r="AH1182">
        <v>0</v>
      </c>
      <c r="AI1182">
        <v>1</v>
      </c>
    </row>
    <row r="1183" spans="1:37" x14ac:dyDescent="0.25">
      <c r="A1183" t="str">
        <f>"1179"</f>
        <v>1179</v>
      </c>
      <c r="B1183" t="str">
        <f t="shared" si="65"/>
        <v>201</v>
      </c>
      <c r="C1183" t="str">
        <f t="shared" si="66"/>
        <v>48</v>
      </c>
      <c r="D1183" t="str">
        <f>"13"</f>
        <v>13</v>
      </c>
      <c r="E1183" t="str">
        <f>"201-48-13"</f>
        <v>201-48-13</v>
      </c>
      <c r="F1183" t="s">
        <v>41</v>
      </c>
      <c r="G1183" t="s">
        <v>44</v>
      </c>
      <c r="H1183" t="s">
        <v>45</v>
      </c>
      <c r="I1183">
        <v>1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AF1183">
        <v>0</v>
      </c>
      <c r="AG1183">
        <v>1</v>
      </c>
      <c r="AH1183">
        <v>1</v>
      </c>
      <c r="AI1183">
        <v>0</v>
      </c>
      <c r="AJ1183">
        <v>1</v>
      </c>
      <c r="AK1183">
        <v>0</v>
      </c>
    </row>
    <row r="1184" spans="1:37" x14ac:dyDescent="0.25">
      <c r="A1184" t="str">
        <f>"1180"</f>
        <v>1180</v>
      </c>
      <c r="B1184" t="str">
        <f t="shared" si="65"/>
        <v>201</v>
      </c>
      <c r="C1184" t="str">
        <f t="shared" si="66"/>
        <v>48</v>
      </c>
      <c r="D1184" t="str">
        <f>"9"</f>
        <v>9</v>
      </c>
      <c r="E1184" t="str">
        <f>"201-48-9"</f>
        <v>201-48-9</v>
      </c>
      <c r="F1184" t="s">
        <v>41</v>
      </c>
      <c r="G1184" t="s">
        <v>44</v>
      </c>
      <c r="H1184" t="s">
        <v>45</v>
      </c>
      <c r="I1184">
        <v>0</v>
      </c>
      <c r="J1184">
        <v>1</v>
      </c>
      <c r="K1184">
        <v>1</v>
      </c>
      <c r="L1184">
        <v>0</v>
      </c>
      <c r="M1184">
        <v>1</v>
      </c>
      <c r="N1184">
        <v>1</v>
      </c>
      <c r="O1184">
        <v>1</v>
      </c>
      <c r="P1184">
        <v>0</v>
      </c>
      <c r="Q1184">
        <v>0</v>
      </c>
      <c r="AF1184">
        <v>0</v>
      </c>
      <c r="AG1184">
        <v>1</v>
      </c>
      <c r="AH1184">
        <v>0</v>
      </c>
      <c r="AI1184">
        <v>1</v>
      </c>
      <c r="AJ1184">
        <v>0</v>
      </c>
      <c r="AK1184">
        <v>1</v>
      </c>
    </row>
    <row r="1185" spans="1:37" x14ac:dyDescent="0.25">
      <c r="A1185" t="str">
        <f>"1181"</f>
        <v>1181</v>
      </c>
      <c r="B1185" t="str">
        <f t="shared" si="65"/>
        <v>201</v>
      </c>
      <c r="C1185" t="str">
        <f t="shared" si="66"/>
        <v>48</v>
      </c>
      <c r="D1185" t="str">
        <f>"5"</f>
        <v>5</v>
      </c>
      <c r="E1185" t="str">
        <f>"201-48-5"</f>
        <v>201-48-5</v>
      </c>
      <c r="F1185" t="s">
        <v>41</v>
      </c>
      <c r="G1185" t="s">
        <v>42</v>
      </c>
      <c r="H1185" t="s">
        <v>43</v>
      </c>
      <c r="R1185">
        <v>0</v>
      </c>
      <c r="S1185">
        <v>0</v>
      </c>
      <c r="T1185">
        <v>1</v>
      </c>
      <c r="U1185">
        <v>0</v>
      </c>
      <c r="V1185">
        <v>1</v>
      </c>
      <c r="W1185">
        <v>0</v>
      </c>
      <c r="X1185">
        <v>1</v>
      </c>
      <c r="Y1185">
        <v>0</v>
      </c>
      <c r="Z1185">
        <v>0</v>
      </c>
      <c r="AA1185">
        <v>1</v>
      </c>
      <c r="AB1185">
        <v>0</v>
      </c>
      <c r="AC1185">
        <v>1</v>
      </c>
      <c r="AD1185">
        <v>0</v>
      </c>
      <c r="AE1185">
        <v>1</v>
      </c>
      <c r="AF1185">
        <v>0</v>
      </c>
      <c r="AG1185">
        <v>1</v>
      </c>
      <c r="AH1185">
        <v>0</v>
      </c>
      <c r="AI1185">
        <v>1</v>
      </c>
    </row>
    <row r="1186" spans="1:37" x14ac:dyDescent="0.25">
      <c r="A1186" t="str">
        <f>"1182"</f>
        <v>1182</v>
      </c>
      <c r="B1186" t="str">
        <f t="shared" si="65"/>
        <v>201</v>
      </c>
      <c r="C1186" t="str">
        <f t="shared" si="66"/>
        <v>48</v>
      </c>
      <c r="D1186" t="str">
        <f>"3"</f>
        <v>3</v>
      </c>
      <c r="E1186" t="str">
        <f>"201-48-3"</f>
        <v>201-48-3</v>
      </c>
      <c r="F1186" t="s">
        <v>41</v>
      </c>
      <c r="G1186" t="s">
        <v>42</v>
      </c>
      <c r="H1186" t="s">
        <v>43</v>
      </c>
      <c r="R1186">
        <v>0</v>
      </c>
      <c r="S1186">
        <v>0</v>
      </c>
      <c r="T1186">
        <v>1</v>
      </c>
      <c r="U1186">
        <v>0</v>
      </c>
      <c r="V1186">
        <v>0</v>
      </c>
      <c r="W1186">
        <v>0</v>
      </c>
      <c r="X1186">
        <v>0</v>
      </c>
      <c r="Y1186">
        <v>1</v>
      </c>
      <c r="Z1186">
        <v>1</v>
      </c>
      <c r="AA1186">
        <v>1</v>
      </c>
      <c r="AB1186">
        <v>1</v>
      </c>
      <c r="AC1186">
        <v>0</v>
      </c>
      <c r="AD1186">
        <v>1</v>
      </c>
      <c r="AE1186">
        <v>0</v>
      </c>
      <c r="AF1186">
        <v>0</v>
      </c>
      <c r="AG1186">
        <v>1</v>
      </c>
      <c r="AH1186">
        <v>1</v>
      </c>
      <c r="AI1186">
        <v>0</v>
      </c>
    </row>
    <row r="1187" spans="1:37" x14ac:dyDescent="0.25">
      <c r="A1187" t="str">
        <f>"1183"</f>
        <v>1183</v>
      </c>
      <c r="B1187" t="str">
        <f t="shared" si="65"/>
        <v>201</v>
      </c>
      <c r="C1187" t="str">
        <f t="shared" si="66"/>
        <v>48</v>
      </c>
      <c r="D1187" t="str">
        <f>"24"</f>
        <v>24</v>
      </c>
      <c r="E1187" t="str">
        <f>"201-48-24"</f>
        <v>201-48-24</v>
      </c>
      <c r="F1187" t="s">
        <v>41</v>
      </c>
      <c r="G1187" t="s">
        <v>42</v>
      </c>
      <c r="H1187" t="s">
        <v>43</v>
      </c>
      <c r="R1187">
        <v>0</v>
      </c>
      <c r="S1187">
        <v>0</v>
      </c>
      <c r="T1187">
        <v>1</v>
      </c>
      <c r="U1187">
        <v>0</v>
      </c>
      <c r="V1187">
        <v>0</v>
      </c>
      <c r="W1187">
        <v>1</v>
      </c>
      <c r="X1187">
        <v>0</v>
      </c>
      <c r="Y1187">
        <v>1</v>
      </c>
      <c r="Z1187">
        <v>1</v>
      </c>
      <c r="AA1187">
        <v>0</v>
      </c>
      <c r="AB1187">
        <v>1</v>
      </c>
      <c r="AC1187">
        <v>1</v>
      </c>
      <c r="AD1187">
        <v>0</v>
      </c>
      <c r="AE1187">
        <v>0</v>
      </c>
      <c r="AF1187">
        <v>0</v>
      </c>
      <c r="AG1187">
        <v>1</v>
      </c>
      <c r="AH1187">
        <v>0</v>
      </c>
      <c r="AI1187">
        <v>1</v>
      </c>
    </row>
    <row r="1188" spans="1:37" x14ac:dyDescent="0.25">
      <c r="A1188" t="str">
        <f>"1184"</f>
        <v>1184</v>
      </c>
      <c r="B1188" t="str">
        <f t="shared" si="65"/>
        <v>201</v>
      </c>
      <c r="C1188" t="str">
        <f t="shared" si="66"/>
        <v>48</v>
      </c>
      <c r="D1188" t="str">
        <f>"23"</f>
        <v>23</v>
      </c>
      <c r="E1188" t="str">
        <f>"201-48-23"</f>
        <v>201-48-23</v>
      </c>
      <c r="F1188" t="s">
        <v>41</v>
      </c>
      <c r="G1188" t="s">
        <v>42</v>
      </c>
      <c r="H1188" t="s">
        <v>43</v>
      </c>
      <c r="R1188">
        <v>1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1</v>
      </c>
      <c r="Z1188">
        <v>1</v>
      </c>
      <c r="AA1188">
        <v>1</v>
      </c>
      <c r="AB1188">
        <v>0</v>
      </c>
      <c r="AC1188">
        <v>1</v>
      </c>
      <c r="AD1188">
        <v>1</v>
      </c>
      <c r="AE1188">
        <v>0</v>
      </c>
      <c r="AF1188">
        <v>0</v>
      </c>
      <c r="AG1188">
        <v>1</v>
      </c>
      <c r="AH1188">
        <v>0</v>
      </c>
      <c r="AI1188">
        <v>1</v>
      </c>
    </row>
    <row r="1189" spans="1:37" x14ac:dyDescent="0.25">
      <c r="A1189" t="str">
        <f>"1185"</f>
        <v>1185</v>
      </c>
      <c r="B1189" t="str">
        <f t="shared" si="65"/>
        <v>201</v>
      </c>
      <c r="C1189" t="str">
        <f t="shared" si="66"/>
        <v>48</v>
      </c>
      <c r="D1189" t="str">
        <f>"18"</f>
        <v>18</v>
      </c>
      <c r="E1189" t="str">
        <f>"201-48-18"</f>
        <v>201-48-18</v>
      </c>
      <c r="F1189" t="s">
        <v>41</v>
      </c>
      <c r="G1189" t="s">
        <v>42</v>
      </c>
      <c r="H1189" t="s">
        <v>43</v>
      </c>
      <c r="R1189">
        <v>0</v>
      </c>
      <c r="S1189">
        <v>1</v>
      </c>
      <c r="T1189">
        <v>0</v>
      </c>
      <c r="U1189">
        <v>1</v>
      </c>
      <c r="V1189">
        <v>1</v>
      </c>
      <c r="W1189">
        <v>0</v>
      </c>
      <c r="X1189">
        <v>1</v>
      </c>
      <c r="Y1189">
        <v>0</v>
      </c>
      <c r="Z1189">
        <v>0</v>
      </c>
      <c r="AA1189">
        <v>0</v>
      </c>
      <c r="AB1189">
        <v>1</v>
      </c>
      <c r="AC1189">
        <v>0</v>
      </c>
      <c r="AD1189">
        <v>1</v>
      </c>
      <c r="AE1189">
        <v>0</v>
      </c>
      <c r="AF1189">
        <v>1</v>
      </c>
      <c r="AG1189">
        <v>0</v>
      </c>
      <c r="AH1189">
        <v>1</v>
      </c>
      <c r="AI1189">
        <v>0</v>
      </c>
    </row>
    <row r="1190" spans="1:37" x14ac:dyDescent="0.25">
      <c r="A1190" t="str">
        <f>"1186"</f>
        <v>1186</v>
      </c>
      <c r="B1190" t="str">
        <f t="shared" si="65"/>
        <v>201</v>
      </c>
      <c r="C1190" t="str">
        <f t="shared" si="66"/>
        <v>48</v>
      </c>
      <c r="D1190" t="str">
        <f>"17"</f>
        <v>17</v>
      </c>
      <c r="E1190" t="str">
        <f>"201-48-17"</f>
        <v>201-48-17</v>
      </c>
      <c r="F1190" t="s">
        <v>41</v>
      </c>
      <c r="G1190" t="s">
        <v>42</v>
      </c>
      <c r="H1190" t="s">
        <v>43</v>
      </c>
      <c r="R1190">
        <v>1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1</v>
      </c>
      <c r="AA1190">
        <v>0</v>
      </c>
      <c r="AB1190">
        <v>1</v>
      </c>
      <c r="AC1190">
        <v>0</v>
      </c>
      <c r="AD1190">
        <v>0</v>
      </c>
      <c r="AE1190">
        <v>0</v>
      </c>
      <c r="AF1190">
        <v>1</v>
      </c>
      <c r="AG1190">
        <v>0</v>
      </c>
      <c r="AH1190">
        <v>1</v>
      </c>
      <c r="AI1190">
        <v>0</v>
      </c>
    </row>
    <row r="1191" spans="1:37" x14ac:dyDescent="0.25">
      <c r="A1191" t="str">
        <f>"1187"</f>
        <v>1187</v>
      </c>
      <c r="B1191" t="str">
        <f t="shared" si="65"/>
        <v>201</v>
      </c>
      <c r="C1191" t="str">
        <f t="shared" si="66"/>
        <v>48</v>
      </c>
      <c r="D1191" t="str">
        <f>"10"</f>
        <v>10</v>
      </c>
      <c r="E1191" t="str">
        <f>"201-48-10"</f>
        <v>201-48-10</v>
      </c>
      <c r="F1191" t="s">
        <v>41</v>
      </c>
      <c r="G1191" t="s">
        <v>42</v>
      </c>
      <c r="H1191" t="s">
        <v>43</v>
      </c>
      <c r="R1191">
        <v>1</v>
      </c>
      <c r="S1191">
        <v>0</v>
      </c>
      <c r="T1191">
        <v>0</v>
      </c>
      <c r="U1191">
        <v>0</v>
      </c>
      <c r="V1191">
        <v>0</v>
      </c>
      <c r="W1191">
        <v>1</v>
      </c>
      <c r="X1191">
        <v>0</v>
      </c>
      <c r="Y1191">
        <v>0</v>
      </c>
      <c r="Z1191">
        <v>1</v>
      </c>
      <c r="AA1191">
        <v>1</v>
      </c>
      <c r="AB1191">
        <v>0</v>
      </c>
      <c r="AC1191">
        <v>1</v>
      </c>
      <c r="AD1191">
        <v>1</v>
      </c>
      <c r="AE1191">
        <v>0</v>
      </c>
      <c r="AF1191">
        <v>1</v>
      </c>
      <c r="AG1191">
        <v>0</v>
      </c>
      <c r="AH1191">
        <v>1</v>
      </c>
      <c r="AI1191">
        <v>0</v>
      </c>
    </row>
    <row r="1192" spans="1:37" x14ac:dyDescent="0.25">
      <c r="A1192" t="str">
        <f>"1188"</f>
        <v>1188</v>
      </c>
      <c r="B1192" t="str">
        <f t="shared" si="65"/>
        <v>201</v>
      </c>
      <c r="C1192" t="str">
        <f t="shared" si="66"/>
        <v>48</v>
      </c>
      <c r="D1192" t="str">
        <f>"6"</f>
        <v>6</v>
      </c>
      <c r="E1192" t="str">
        <f>"201-48-6"</f>
        <v>201-48-6</v>
      </c>
      <c r="F1192" t="s">
        <v>41</v>
      </c>
      <c r="G1192" t="s">
        <v>42</v>
      </c>
      <c r="H1192" t="s">
        <v>43</v>
      </c>
      <c r="R1192">
        <v>0</v>
      </c>
      <c r="S1192">
        <v>0</v>
      </c>
      <c r="T1192">
        <v>1</v>
      </c>
      <c r="U1192">
        <v>0</v>
      </c>
      <c r="V1192">
        <v>1</v>
      </c>
      <c r="W1192">
        <v>0</v>
      </c>
      <c r="X1192">
        <v>1</v>
      </c>
      <c r="Y1192">
        <v>0</v>
      </c>
      <c r="Z1192">
        <v>0</v>
      </c>
      <c r="AA1192">
        <v>1</v>
      </c>
      <c r="AB1192">
        <v>0</v>
      </c>
      <c r="AC1192">
        <v>1</v>
      </c>
      <c r="AD1192">
        <v>0</v>
      </c>
      <c r="AE1192">
        <v>1</v>
      </c>
      <c r="AF1192">
        <v>0</v>
      </c>
      <c r="AG1192">
        <v>1</v>
      </c>
      <c r="AH1192">
        <v>0</v>
      </c>
      <c r="AI1192">
        <v>1</v>
      </c>
    </row>
    <row r="1193" spans="1:37" x14ac:dyDescent="0.25">
      <c r="A1193" t="str">
        <f>"1189"</f>
        <v>1189</v>
      </c>
      <c r="B1193" t="str">
        <f t="shared" si="65"/>
        <v>201</v>
      </c>
      <c r="C1193" t="str">
        <f t="shared" si="66"/>
        <v>48</v>
      </c>
      <c r="D1193" t="str">
        <f>"1"</f>
        <v>1</v>
      </c>
      <c r="E1193" t="str">
        <f>"201-48-1"</f>
        <v>201-48-1</v>
      </c>
      <c r="F1193" t="s">
        <v>41</v>
      </c>
      <c r="G1193" t="s">
        <v>42</v>
      </c>
      <c r="H1193" t="s">
        <v>43</v>
      </c>
      <c r="R1193">
        <v>1</v>
      </c>
      <c r="S1193">
        <v>0</v>
      </c>
      <c r="T1193">
        <v>0</v>
      </c>
      <c r="U1193">
        <v>0</v>
      </c>
      <c r="V1193">
        <v>0</v>
      </c>
      <c r="W1193">
        <v>1</v>
      </c>
      <c r="X1193">
        <v>0</v>
      </c>
      <c r="Y1193">
        <v>0</v>
      </c>
      <c r="Z1193">
        <v>1</v>
      </c>
      <c r="AA1193">
        <v>1</v>
      </c>
      <c r="AB1193">
        <v>1</v>
      </c>
      <c r="AC1193">
        <v>1</v>
      </c>
      <c r="AD1193">
        <v>0</v>
      </c>
      <c r="AE1193">
        <v>0</v>
      </c>
      <c r="AF1193">
        <v>0</v>
      </c>
      <c r="AG1193">
        <v>0</v>
      </c>
      <c r="AH1193">
        <v>0</v>
      </c>
      <c r="AI1193">
        <v>0</v>
      </c>
    </row>
    <row r="1194" spans="1:37" x14ac:dyDescent="0.25">
      <c r="A1194" t="str">
        <f>"1190"</f>
        <v>1190</v>
      </c>
      <c r="B1194" t="str">
        <f t="shared" si="65"/>
        <v>201</v>
      </c>
      <c r="C1194" t="str">
        <f t="shared" si="66"/>
        <v>48</v>
      </c>
      <c r="D1194" t="str">
        <f>"25"</f>
        <v>25</v>
      </c>
      <c r="E1194" t="str">
        <f>"201-48-25"</f>
        <v>201-48-25</v>
      </c>
      <c r="F1194" t="s">
        <v>41</v>
      </c>
      <c r="G1194" t="s">
        <v>42</v>
      </c>
      <c r="H1194" t="s">
        <v>43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1</v>
      </c>
      <c r="X1194">
        <v>0</v>
      </c>
      <c r="Y1194">
        <v>1</v>
      </c>
      <c r="Z1194">
        <v>1</v>
      </c>
      <c r="AA1194">
        <v>1</v>
      </c>
      <c r="AB1194">
        <v>0</v>
      </c>
      <c r="AC1194">
        <v>0</v>
      </c>
      <c r="AD1194">
        <v>1</v>
      </c>
      <c r="AE1194">
        <v>1</v>
      </c>
      <c r="AF1194">
        <v>0</v>
      </c>
      <c r="AG1194">
        <v>1</v>
      </c>
      <c r="AH1194">
        <v>0</v>
      </c>
      <c r="AI1194">
        <v>1</v>
      </c>
    </row>
    <row r="1195" spans="1:37" x14ac:dyDescent="0.25">
      <c r="A1195" t="str">
        <f>"1191"</f>
        <v>1191</v>
      </c>
      <c r="B1195" t="str">
        <f t="shared" si="65"/>
        <v>201</v>
      </c>
      <c r="C1195" t="str">
        <f t="shared" si="66"/>
        <v>48</v>
      </c>
      <c r="D1195" t="str">
        <f>"15"</f>
        <v>15</v>
      </c>
      <c r="E1195" t="str">
        <f>"201-48-15"</f>
        <v>201-48-15</v>
      </c>
      <c r="F1195" t="s">
        <v>41</v>
      </c>
      <c r="G1195" t="s">
        <v>42</v>
      </c>
      <c r="H1195" t="s">
        <v>43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1</v>
      </c>
      <c r="X1195">
        <v>0</v>
      </c>
      <c r="Y1195">
        <v>1</v>
      </c>
      <c r="Z1195">
        <v>1</v>
      </c>
      <c r="AA1195">
        <v>1</v>
      </c>
      <c r="AB1195">
        <v>1</v>
      </c>
      <c r="AC1195">
        <v>1</v>
      </c>
      <c r="AD1195">
        <v>0</v>
      </c>
      <c r="AE1195">
        <v>0</v>
      </c>
      <c r="AF1195">
        <v>0</v>
      </c>
      <c r="AG1195">
        <v>1</v>
      </c>
      <c r="AH1195">
        <v>0</v>
      </c>
      <c r="AI1195">
        <v>1</v>
      </c>
    </row>
    <row r="1196" spans="1:37" x14ac:dyDescent="0.25">
      <c r="A1196" t="str">
        <f>"1192"</f>
        <v>1192</v>
      </c>
      <c r="B1196" t="str">
        <f t="shared" si="65"/>
        <v>201</v>
      </c>
      <c r="C1196" t="str">
        <f t="shared" si="66"/>
        <v>48</v>
      </c>
      <c r="D1196" t="str">
        <f>"11"</f>
        <v>11</v>
      </c>
      <c r="E1196" t="str">
        <f>"201-48-11"</f>
        <v>201-48-11</v>
      </c>
      <c r="F1196" t="s">
        <v>41</v>
      </c>
      <c r="G1196" t="s">
        <v>44</v>
      </c>
      <c r="H1196" t="s">
        <v>45</v>
      </c>
      <c r="I1196">
        <v>0</v>
      </c>
      <c r="J1196">
        <v>1</v>
      </c>
      <c r="K1196">
        <v>0</v>
      </c>
      <c r="L1196">
        <v>0</v>
      </c>
      <c r="M1196">
        <v>1</v>
      </c>
      <c r="N1196">
        <v>1</v>
      </c>
      <c r="O1196">
        <v>1</v>
      </c>
      <c r="P1196">
        <v>0</v>
      </c>
      <c r="Q1196">
        <v>1</v>
      </c>
      <c r="AF1196">
        <v>1</v>
      </c>
      <c r="AG1196">
        <v>0</v>
      </c>
      <c r="AH1196">
        <v>0</v>
      </c>
      <c r="AI1196">
        <v>1</v>
      </c>
      <c r="AJ1196">
        <v>0</v>
      </c>
      <c r="AK1196">
        <v>1</v>
      </c>
    </row>
    <row r="1197" spans="1:37" x14ac:dyDescent="0.25">
      <c r="A1197" t="str">
        <f>"1193"</f>
        <v>1193</v>
      </c>
      <c r="B1197" t="str">
        <f t="shared" si="65"/>
        <v>201</v>
      </c>
      <c r="C1197" t="str">
        <f t="shared" si="66"/>
        <v>48</v>
      </c>
      <c r="D1197" t="str">
        <f>"7"</f>
        <v>7</v>
      </c>
      <c r="E1197" t="str">
        <f>"201-48-7"</f>
        <v>201-48-7</v>
      </c>
      <c r="F1197" t="s">
        <v>41</v>
      </c>
      <c r="G1197" t="s">
        <v>42</v>
      </c>
      <c r="H1197" t="s">
        <v>43</v>
      </c>
      <c r="R1197">
        <v>1</v>
      </c>
      <c r="S1197">
        <v>1</v>
      </c>
      <c r="T1197">
        <v>0</v>
      </c>
      <c r="U1197">
        <v>0</v>
      </c>
      <c r="V1197">
        <v>1</v>
      </c>
      <c r="W1197">
        <v>0</v>
      </c>
      <c r="X1197">
        <v>0</v>
      </c>
      <c r="Y1197">
        <v>1</v>
      </c>
      <c r="Z1197">
        <v>0</v>
      </c>
      <c r="AA1197">
        <v>0</v>
      </c>
      <c r="AB1197">
        <v>1</v>
      </c>
      <c r="AC1197">
        <v>0</v>
      </c>
      <c r="AD1197">
        <v>0</v>
      </c>
      <c r="AE1197">
        <v>0</v>
      </c>
      <c r="AF1197">
        <v>0</v>
      </c>
      <c r="AG1197">
        <v>1</v>
      </c>
      <c r="AH1197">
        <v>0</v>
      </c>
      <c r="AI1197">
        <v>1</v>
      </c>
    </row>
    <row r="1198" spans="1:37" x14ac:dyDescent="0.25">
      <c r="A1198" t="str">
        <f>"1194"</f>
        <v>1194</v>
      </c>
      <c r="B1198" t="str">
        <f t="shared" si="65"/>
        <v>201</v>
      </c>
      <c r="C1198" t="str">
        <f t="shared" si="66"/>
        <v>48</v>
      </c>
      <c r="D1198" t="str">
        <f>"2"</f>
        <v>2</v>
      </c>
      <c r="E1198" t="str">
        <f>"201-48-2"</f>
        <v>201-48-2</v>
      </c>
      <c r="F1198" t="s">
        <v>41</v>
      </c>
      <c r="G1198" t="s">
        <v>42</v>
      </c>
      <c r="H1198" t="s">
        <v>43</v>
      </c>
      <c r="R1198">
        <v>0</v>
      </c>
      <c r="S1198">
        <v>0</v>
      </c>
      <c r="T1198">
        <v>1</v>
      </c>
      <c r="U1198">
        <v>0</v>
      </c>
      <c r="V1198">
        <v>0</v>
      </c>
      <c r="W1198">
        <v>1</v>
      </c>
      <c r="X1198">
        <v>0</v>
      </c>
      <c r="Y1198">
        <v>1</v>
      </c>
      <c r="Z1198">
        <v>1</v>
      </c>
      <c r="AA1198">
        <v>0</v>
      </c>
      <c r="AB1198">
        <v>1</v>
      </c>
      <c r="AC1198">
        <v>0</v>
      </c>
      <c r="AD1198">
        <v>1</v>
      </c>
      <c r="AE1198">
        <v>0</v>
      </c>
      <c r="AF1198">
        <v>0</v>
      </c>
      <c r="AG1198">
        <v>1</v>
      </c>
      <c r="AH1198">
        <v>1</v>
      </c>
      <c r="AI1198">
        <v>0</v>
      </c>
    </row>
    <row r="1199" spans="1:37" x14ac:dyDescent="0.25">
      <c r="A1199" t="str">
        <f>"1195"</f>
        <v>1195</v>
      </c>
      <c r="B1199" t="str">
        <f t="shared" si="65"/>
        <v>201</v>
      </c>
      <c r="C1199" t="str">
        <f t="shared" si="66"/>
        <v>48</v>
      </c>
      <c r="D1199" t="str">
        <f>"20"</f>
        <v>20</v>
      </c>
      <c r="E1199" t="str">
        <f>"201-48-20"</f>
        <v>201-48-20</v>
      </c>
      <c r="F1199" t="s">
        <v>41</v>
      </c>
      <c r="G1199" t="s">
        <v>42</v>
      </c>
      <c r="H1199" t="s">
        <v>43</v>
      </c>
      <c r="R1199">
        <v>0</v>
      </c>
      <c r="S1199">
        <v>0</v>
      </c>
      <c r="T1199">
        <v>1</v>
      </c>
      <c r="U1199">
        <v>1</v>
      </c>
      <c r="V1199">
        <v>0</v>
      </c>
      <c r="W1199">
        <v>1</v>
      </c>
      <c r="X1199">
        <v>0</v>
      </c>
      <c r="Y1199">
        <v>1</v>
      </c>
      <c r="Z1199">
        <v>0</v>
      </c>
      <c r="AA1199">
        <v>0</v>
      </c>
      <c r="AB1199">
        <v>1</v>
      </c>
      <c r="AC1199">
        <v>0</v>
      </c>
      <c r="AD1199">
        <v>1</v>
      </c>
      <c r="AE1199">
        <v>0</v>
      </c>
      <c r="AF1199">
        <v>1</v>
      </c>
      <c r="AG1199">
        <v>0</v>
      </c>
      <c r="AH1199">
        <v>0</v>
      </c>
      <c r="AI1199">
        <v>1</v>
      </c>
    </row>
    <row r="1200" spans="1:37" x14ac:dyDescent="0.25">
      <c r="A1200" t="str">
        <f>"1196"</f>
        <v>1196</v>
      </c>
      <c r="B1200" t="str">
        <f t="shared" si="65"/>
        <v>201</v>
      </c>
      <c r="C1200" t="str">
        <f t="shared" si="66"/>
        <v>48</v>
      </c>
      <c r="D1200" t="str">
        <f>"19"</f>
        <v>19</v>
      </c>
      <c r="E1200" t="str">
        <f>"201-48-19"</f>
        <v>201-48-19</v>
      </c>
      <c r="F1200" t="s">
        <v>41</v>
      </c>
      <c r="G1200" t="s">
        <v>42</v>
      </c>
      <c r="H1200" t="s">
        <v>43</v>
      </c>
      <c r="R1200">
        <v>0</v>
      </c>
      <c r="S1200">
        <v>0</v>
      </c>
      <c r="T1200">
        <v>1</v>
      </c>
      <c r="U1200">
        <v>1</v>
      </c>
      <c r="V1200">
        <v>0</v>
      </c>
      <c r="W1200">
        <v>0</v>
      </c>
      <c r="X1200">
        <v>0</v>
      </c>
      <c r="Y1200">
        <v>1</v>
      </c>
      <c r="Z1200">
        <v>0</v>
      </c>
      <c r="AA1200">
        <v>1</v>
      </c>
      <c r="AB1200">
        <v>1</v>
      </c>
      <c r="AC1200">
        <v>0</v>
      </c>
      <c r="AD1200">
        <v>1</v>
      </c>
      <c r="AE1200">
        <v>0</v>
      </c>
      <c r="AF1200">
        <v>1</v>
      </c>
      <c r="AG1200">
        <v>0</v>
      </c>
      <c r="AH1200">
        <v>0</v>
      </c>
      <c r="AI1200">
        <v>1</v>
      </c>
    </row>
    <row r="1201" spans="1:37" x14ac:dyDescent="0.25">
      <c r="A1201" t="str">
        <f>"1197"</f>
        <v>1197</v>
      </c>
      <c r="B1201" t="str">
        <f t="shared" si="65"/>
        <v>201</v>
      </c>
      <c r="C1201" t="str">
        <f t="shared" si="66"/>
        <v>48</v>
      </c>
      <c r="D1201" t="str">
        <f>"12"</f>
        <v>12</v>
      </c>
      <c r="E1201" t="str">
        <f>"201-48-12"</f>
        <v>201-48-12</v>
      </c>
      <c r="F1201" t="s">
        <v>41</v>
      </c>
      <c r="G1201" t="s">
        <v>42</v>
      </c>
      <c r="H1201" t="s">
        <v>43</v>
      </c>
      <c r="R1201">
        <v>0</v>
      </c>
      <c r="S1201">
        <v>1</v>
      </c>
      <c r="T1201">
        <v>0</v>
      </c>
      <c r="U1201">
        <v>1</v>
      </c>
      <c r="V1201">
        <v>1</v>
      </c>
      <c r="W1201">
        <v>0</v>
      </c>
      <c r="X1201">
        <v>1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1</v>
      </c>
      <c r="AF1201">
        <v>0</v>
      </c>
      <c r="AG1201">
        <v>1</v>
      </c>
      <c r="AH1201">
        <v>1</v>
      </c>
      <c r="AI1201">
        <v>0</v>
      </c>
    </row>
    <row r="1202" spans="1:37" x14ac:dyDescent="0.25">
      <c r="A1202" t="str">
        <f>"1198"</f>
        <v>1198</v>
      </c>
      <c r="B1202" t="str">
        <f t="shared" si="65"/>
        <v>201</v>
      </c>
      <c r="C1202" t="str">
        <f t="shared" si="66"/>
        <v>48</v>
      </c>
      <c r="D1202" t="str">
        <f>"8"</f>
        <v>8</v>
      </c>
      <c r="E1202" t="str">
        <f>"201-48-8"</f>
        <v>201-48-8</v>
      </c>
      <c r="F1202" t="s">
        <v>41</v>
      </c>
      <c r="G1202" t="s">
        <v>42</v>
      </c>
      <c r="H1202" t="s">
        <v>43</v>
      </c>
      <c r="R1202">
        <v>0</v>
      </c>
      <c r="S1202">
        <v>0</v>
      </c>
      <c r="T1202">
        <v>0</v>
      </c>
      <c r="U1202">
        <v>0</v>
      </c>
      <c r="V1202">
        <v>1</v>
      </c>
      <c r="W1202">
        <v>0</v>
      </c>
      <c r="X1202">
        <v>1</v>
      </c>
      <c r="Y1202">
        <v>0</v>
      </c>
      <c r="Z1202">
        <v>1</v>
      </c>
      <c r="AA1202">
        <v>0</v>
      </c>
      <c r="AB1202">
        <v>1</v>
      </c>
      <c r="AC1202">
        <v>0</v>
      </c>
      <c r="AD1202">
        <v>0</v>
      </c>
      <c r="AE1202">
        <v>0</v>
      </c>
      <c r="AF1202">
        <v>0</v>
      </c>
      <c r="AG1202">
        <v>1</v>
      </c>
      <c r="AH1202">
        <v>0</v>
      </c>
      <c r="AI1202">
        <v>1</v>
      </c>
    </row>
    <row r="1203" spans="1:37" x14ac:dyDescent="0.25">
      <c r="A1203" t="str">
        <f>"1199"</f>
        <v>1199</v>
      </c>
      <c r="B1203" t="str">
        <f t="shared" si="65"/>
        <v>201</v>
      </c>
      <c r="C1203" t="str">
        <f t="shared" si="66"/>
        <v>48</v>
      </c>
      <c r="D1203" t="str">
        <f>"4"</f>
        <v>4</v>
      </c>
      <c r="E1203" t="str">
        <f>"201-48-4"</f>
        <v>201-48-4</v>
      </c>
      <c r="F1203" t="s">
        <v>41</v>
      </c>
      <c r="G1203" t="s">
        <v>42</v>
      </c>
      <c r="H1203" t="s">
        <v>43</v>
      </c>
      <c r="R1203">
        <v>0</v>
      </c>
      <c r="S1203">
        <v>0</v>
      </c>
      <c r="T1203">
        <v>1</v>
      </c>
      <c r="U1203">
        <v>0</v>
      </c>
      <c r="V1203">
        <v>0</v>
      </c>
      <c r="W1203">
        <v>0</v>
      </c>
      <c r="X1203">
        <v>0</v>
      </c>
      <c r="Y1203">
        <v>1</v>
      </c>
      <c r="Z1203">
        <v>1</v>
      </c>
      <c r="AA1203">
        <v>1</v>
      </c>
      <c r="AB1203">
        <v>1</v>
      </c>
      <c r="AC1203">
        <v>0</v>
      </c>
      <c r="AD1203">
        <v>1</v>
      </c>
      <c r="AE1203">
        <v>0</v>
      </c>
      <c r="AF1203">
        <v>0</v>
      </c>
      <c r="AG1203">
        <v>1</v>
      </c>
      <c r="AH1203">
        <v>1</v>
      </c>
      <c r="AI1203">
        <v>0</v>
      </c>
    </row>
    <row r="1204" spans="1:37" x14ac:dyDescent="0.25">
      <c r="A1204" t="str">
        <f>"1200"</f>
        <v>1200</v>
      </c>
      <c r="B1204" t="str">
        <f t="shared" si="65"/>
        <v>201</v>
      </c>
      <c r="C1204" t="str">
        <f t="shared" si="66"/>
        <v>48</v>
      </c>
      <c r="D1204" t="str">
        <f>"16"</f>
        <v>16</v>
      </c>
      <c r="E1204" t="str">
        <f>"201-48-16"</f>
        <v>201-48-16</v>
      </c>
      <c r="F1204" t="s">
        <v>41</v>
      </c>
      <c r="G1204" t="s">
        <v>42</v>
      </c>
      <c r="H1204" t="s">
        <v>43</v>
      </c>
      <c r="R1204">
        <v>0</v>
      </c>
      <c r="S1204">
        <v>0</v>
      </c>
      <c r="T1204">
        <v>1</v>
      </c>
      <c r="U1204">
        <v>0</v>
      </c>
      <c r="V1204">
        <v>1</v>
      </c>
      <c r="W1204">
        <v>1</v>
      </c>
      <c r="X1204">
        <v>0</v>
      </c>
      <c r="Y1204">
        <v>0</v>
      </c>
      <c r="Z1204">
        <v>1</v>
      </c>
      <c r="AA1204">
        <v>0</v>
      </c>
      <c r="AB1204">
        <v>0</v>
      </c>
      <c r="AC1204">
        <v>1</v>
      </c>
      <c r="AD1204">
        <v>1</v>
      </c>
      <c r="AE1204">
        <v>0</v>
      </c>
      <c r="AF1204">
        <v>1</v>
      </c>
      <c r="AG1204">
        <v>0</v>
      </c>
      <c r="AH1204">
        <v>1</v>
      </c>
      <c r="AI1204">
        <v>0</v>
      </c>
    </row>
    <row r="1205" spans="1:37" x14ac:dyDescent="0.25">
      <c r="A1205" t="str">
        <f>"1201"</f>
        <v>1201</v>
      </c>
      <c r="B1205" t="str">
        <f t="shared" si="65"/>
        <v>201</v>
      </c>
      <c r="C1205" t="str">
        <f t="shared" ref="C1205:C1229" si="67">"49"</f>
        <v>49</v>
      </c>
      <c r="D1205" t="str">
        <f>"22"</f>
        <v>22</v>
      </c>
      <c r="E1205" t="str">
        <f>"201-49-22"</f>
        <v>201-49-22</v>
      </c>
      <c r="F1205" t="s">
        <v>41</v>
      </c>
      <c r="G1205" t="s">
        <v>44</v>
      </c>
      <c r="H1205" t="s">
        <v>45</v>
      </c>
      <c r="I1205">
        <v>0</v>
      </c>
      <c r="J1205">
        <v>1</v>
      </c>
      <c r="K1205">
        <v>1</v>
      </c>
      <c r="L1205">
        <v>1</v>
      </c>
      <c r="M1205">
        <v>1</v>
      </c>
      <c r="N1205">
        <v>1</v>
      </c>
      <c r="O1205">
        <v>0</v>
      </c>
      <c r="P1205">
        <v>0</v>
      </c>
      <c r="Q1205">
        <v>0</v>
      </c>
      <c r="AF1205">
        <v>0</v>
      </c>
      <c r="AG1205">
        <v>1</v>
      </c>
      <c r="AH1205">
        <v>1</v>
      </c>
      <c r="AI1205">
        <v>0</v>
      </c>
      <c r="AJ1205">
        <v>1</v>
      </c>
      <c r="AK1205">
        <v>0</v>
      </c>
    </row>
    <row r="1206" spans="1:37" x14ac:dyDescent="0.25">
      <c r="A1206" t="str">
        <f>"1202"</f>
        <v>1202</v>
      </c>
      <c r="B1206" t="str">
        <f t="shared" si="65"/>
        <v>201</v>
      </c>
      <c r="C1206" t="str">
        <f t="shared" si="67"/>
        <v>49</v>
      </c>
      <c r="D1206" t="str">
        <f>"21"</f>
        <v>21</v>
      </c>
      <c r="E1206" t="str">
        <f>"201-49-21"</f>
        <v>201-49-21</v>
      </c>
      <c r="F1206" t="s">
        <v>41</v>
      </c>
      <c r="G1206" t="s">
        <v>44</v>
      </c>
      <c r="H1206" t="s">
        <v>45</v>
      </c>
      <c r="I1206">
        <v>1</v>
      </c>
      <c r="J1206">
        <v>0</v>
      </c>
      <c r="K1206">
        <v>1</v>
      </c>
      <c r="L1206">
        <v>1</v>
      </c>
      <c r="M1206">
        <v>1</v>
      </c>
      <c r="N1206">
        <v>0</v>
      </c>
      <c r="O1206">
        <v>1</v>
      </c>
      <c r="P1206">
        <v>0</v>
      </c>
      <c r="Q1206">
        <v>0</v>
      </c>
      <c r="AF1206">
        <v>0</v>
      </c>
      <c r="AG1206">
        <v>1</v>
      </c>
      <c r="AH1206">
        <v>1</v>
      </c>
      <c r="AI1206">
        <v>0</v>
      </c>
      <c r="AJ1206">
        <v>1</v>
      </c>
      <c r="AK1206">
        <v>0</v>
      </c>
    </row>
    <row r="1207" spans="1:37" x14ac:dyDescent="0.25">
      <c r="A1207" t="str">
        <f>"1203"</f>
        <v>1203</v>
      </c>
      <c r="B1207" t="str">
        <f t="shared" si="65"/>
        <v>201</v>
      </c>
      <c r="C1207" t="str">
        <f t="shared" si="67"/>
        <v>49</v>
      </c>
      <c r="D1207" t="str">
        <f>"14"</f>
        <v>14</v>
      </c>
      <c r="E1207" t="str">
        <f>"201-49-14"</f>
        <v>201-49-14</v>
      </c>
      <c r="F1207" t="s">
        <v>41</v>
      </c>
      <c r="G1207" t="s">
        <v>44</v>
      </c>
      <c r="H1207" t="s">
        <v>45</v>
      </c>
      <c r="I1207">
        <v>1</v>
      </c>
      <c r="J1207">
        <v>0</v>
      </c>
      <c r="K1207">
        <v>0</v>
      </c>
      <c r="L1207">
        <v>1</v>
      </c>
      <c r="M1207">
        <v>0</v>
      </c>
      <c r="N1207">
        <v>1</v>
      </c>
      <c r="O1207">
        <v>1</v>
      </c>
      <c r="P1207">
        <v>0</v>
      </c>
      <c r="Q1207">
        <v>1</v>
      </c>
      <c r="AF1207">
        <v>1</v>
      </c>
      <c r="AG1207">
        <v>0</v>
      </c>
      <c r="AH1207">
        <v>1</v>
      </c>
      <c r="AI1207">
        <v>0</v>
      </c>
      <c r="AJ1207">
        <v>1</v>
      </c>
      <c r="AK1207">
        <v>0</v>
      </c>
    </row>
    <row r="1208" spans="1:37" x14ac:dyDescent="0.25">
      <c r="A1208" t="str">
        <f>"1204"</f>
        <v>1204</v>
      </c>
      <c r="B1208" t="str">
        <f t="shared" si="65"/>
        <v>201</v>
      </c>
      <c r="C1208" t="str">
        <f t="shared" si="67"/>
        <v>49</v>
      </c>
      <c r="D1208" t="str">
        <f>"13"</f>
        <v>13</v>
      </c>
      <c r="E1208" t="str">
        <f>"201-49-13"</f>
        <v>201-49-13</v>
      </c>
      <c r="F1208" t="s">
        <v>41</v>
      </c>
      <c r="G1208" t="s">
        <v>44</v>
      </c>
      <c r="H1208" t="s">
        <v>45</v>
      </c>
      <c r="I1208">
        <v>1</v>
      </c>
      <c r="J1208">
        <v>0</v>
      </c>
      <c r="K1208">
        <v>0</v>
      </c>
      <c r="L1208">
        <v>1</v>
      </c>
      <c r="M1208">
        <v>0</v>
      </c>
      <c r="N1208">
        <v>1</v>
      </c>
      <c r="O1208">
        <v>1</v>
      </c>
      <c r="P1208">
        <v>0</v>
      </c>
      <c r="Q1208">
        <v>1</v>
      </c>
      <c r="AF1208">
        <v>1</v>
      </c>
      <c r="AG1208">
        <v>0</v>
      </c>
      <c r="AH1208">
        <v>1</v>
      </c>
      <c r="AI1208">
        <v>0</v>
      </c>
      <c r="AJ1208">
        <v>1</v>
      </c>
      <c r="AK1208">
        <v>0</v>
      </c>
    </row>
    <row r="1209" spans="1:37" x14ac:dyDescent="0.25">
      <c r="A1209" t="str">
        <f>"1205"</f>
        <v>1205</v>
      </c>
      <c r="B1209" t="str">
        <f t="shared" si="65"/>
        <v>201</v>
      </c>
      <c r="C1209" t="str">
        <f t="shared" si="67"/>
        <v>49</v>
      </c>
      <c r="D1209" t="str">
        <f>"9"</f>
        <v>9</v>
      </c>
      <c r="E1209" t="str">
        <f>"201-49-9"</f>
        <v>201-49-9</v>
      </c>
      <c r="F1209" t="s">
        <v>41</v>
      </c>
      <c r="G1209" t="s">
        <v>44</v>
      </c>
      <c r="H1209" t="s">
        <v>45</v>
      </c>
      <c r="I1209">
        <v>1</v>
      </c>
      <c r="J1209">
        <v>1</v>
      </c>
      <c r="K1209">
        <v>0</v>
      </c>
      <c r="L1209">
        <v>0</v>
      </c>
      <c r="M1209">
        <v>0</v>
      </c>
      <c r="N1209">
        <v>1</v>
      </c>
      <c r="O1209">
        <v>1</v>
      </c>
      <c r="P1209">
        <v>0</v>
      </c>
      <c r="Q1209">
        <v>1</v>
      </c>
      <c r="AF1209">
        <v>1</v>
      </c>
      <c r="AG1209">
        <v>0</v>
      </c>
      <c r="AH1209">
        <v>1</v>
      </c>
      <c r="AI1209">
        <v>0</v>
      </c>
      <c r="AJ1209">
        <v>1</v>
      </c>
      <c r="AK1209">
        <v>0</v>
      </c>
    </row>
    <row r="1210" spans="1:37" x14ac:dyDescent="0.25">
      <c r="A1210" t="str">
        <f>"1206"</f>
        <v>1206</v>
      </c>
      <c r="B1210" t="str">
        <f t="shared" si="65"/>
        <v>201</v>
      </c>
      <c r="C1210" t="str">
        <f t="shared" si="67"/>
        <v>49</v>
      </c>
      <c r="D1210" t="str">
        <f>"5"</f>
        <v>5</v>
      </c>
      <c r="E1210" t="str">
        <f>"201-49-5"</f>
        <v>201-49-5</v>
      </c>
      <c r="F1210" t="s">
        <v>41</v>
      </c>
      <c r="G1210" t="s">
        <v>44</v>
      </c>
      <c r="H1210" t="s">
        <v>45</v>
      </c>
      <c r="I1210">
        <v>1</v>
      </c>
      <c r="J1210">
        <v>0</v>
      </c>
      <c r="K1210">
        <v>0</v>
      </c>
      <c r="L1210">
        <v>0</v>
      </c>
      <c r="M1210">
        <v>0</v>
      </c>
      <c r="N1210">
        <v>1</v>
      </c>
      <c r="O1210">
        <v>1</v>
      </c>
      <c r="P1210">
        <v>1</v>
      </c>
      <c r="Q1210">
        <v>1</v>
      </c>
      <c r="AF1210">
        <v>0</v>
      </c>
      <c r="AG1210">
        <v>1</v>
      </c>
      <c r="AH1210">
        <v>0</v>
      </c>
      <c r="AI1210">
        <v>1</v>
      </c>
      <c r="AJ1210">
        <v>1</v>
      </c>
      <c r="AK1210">
        <v>0</v>
      </c>
    </row>
    <row r="1211" spans="1:37" x14ac:dyDescent="0.25">
      <c r="A1211" t="str">
        <f>"1207"</f>
        <v>1207</v>
      </c>
      <c r="B1211" t="str">
        <f t="shared" si="65"/>
        <v>201</v>
      </c>
      <c r="C1211" t="str">
        <f t="shared" si="67"/>
        <v>49</v>
      </c>
      <c r="D1211" t="str">
        <f>"3"</f>
        <v>3</v>
      </c>
      <c r="E1211" t="str">
        <f>"201-49-3"</f>
        <v>201-49-3</v>
      </c>
      <c r="F1211" t="s">
        <v>41</v>
      </c>
      <c r="G1211" t="s">
        <v>44</v>
      </c>
      <c r="H1211" t="s">
        <v>45</v>
      </c>
      <c r="I1211">
        <v>0</v>
      </c>
      <c r="J1211">
        <v>1</v>
      </c>
      <c r="K1211">
        <v>0</v>
      </c>
      <c r="L1211">
        <v>1</v>
      </c>
      <c r="M1211">
        <v>1</v>
      </c>
      <c r="N1211">
        <v>0</v>
      </c>
      <c r="O1211">
        <v>0</v>
      </c>
      <c r="P1211">
        <v>1</v>
      </c>
      <c r="Q1211">
        <v>1</v>
      </c>
      <c r="AF1211">
        <v>0</v>
      </c>
      <c r="AG1211">
        <v>1</v>
      </c>
      <c r="AH1211">
        <v>1</v>
      </c>
      <c r="AI1211">
        <v>0</v>
      </c>
      <c r="AJ1211">
        <v>0</v>
      </c>
      <c r="AK1211">
        <v>1</v>
      </c>
    </row>
    <row r="1212" spans="1:37" x14ac:dyDescent="0.25">
      <c r="A1212" t="str">
        <f>"1208"</f>
        <v>1208</v>
      </c>
      <c r="B1212" t="str">
        <f t="shared" si="65"/>
        <v>201</v>
      </c>
      <c r="C1212" t="str">
        <f t="shared" si="67"/>
        <v>49</v>
      </c>
      <c r="D1212" t="str">
        <f>"24"</f>
        <v>24</v>
      </c>
      <c r="E1212" t="str">
        <f>"201-49-24"</f>
        <v>201-49-24</v>
      </c>
      <c r="F1212" t="s">
        <v>41</v>
      </c>
      <c r="G1212" t="s">
        <v>44</v>
      </c>
      <c r="H1212" t="s">
        <v>45</v>
      </c>
      <c r="I1212">
        <v>1</v>
      </c>
      <c r="J1212">
        <v>0</v>
      </c>
      <c r="K1212">
        <v>1</v>
      </c>
      <c r="L1212">
        <v>0</v>
      </c>
      <c r="M1212">
        <v>1</v>
      </c>
      <c r="N1212">
        <v>1</v>
      </c>
      <c r="O1212">
        <v>0</v>
      </c>
      <c r="P1212">
        <v>1</v>
      </c>
      <c r="Q1212">
        <v>0</v>
      </c>
      <c r="AF1212">
        <v>0</v>
      </c>
      <c r="AG1212">
        <v>1</v>
      </c>
      <c r="AH1212">
        <v>0</v>
      </c>
      <c r="AI1212">
        <v>1</v>
      </c>
      <c r="AJ1212">
        <v>0</v>
      </c>
      <c r="AK1212">
        <v>1</v>
      </c>
    </row>
    <row r="1213" spans="1:37" x14ac:dyDescent="0.25">
      <c r="A1213" t="str">
        <f>"1209"</f>
        <v>1209</v>
      </c>
      <c r="B1213" t="str">
        <f t="shared" si="65"/>
        <v>201</v>
      </c>
      <c r="C1213" t="str">
        <f t="shared" si="67"/>
        <v>49</v>
      </c>
      <c r="D1213" t="str">
        <f>"23"</f>
        <v>23</v>
      </c>
      <c r="E1213" t="str">
        <f>"201-49-23"</f>
        <v>201-49-23</v>
      </c>
      <c r="F1213" t="s">
        <v>41</v>
      </c>
      <c r="G1213" t="s">
        <v>44</v>
      </c>
      <c r="H1213" t="s">
        <v>45</v>
      </c>
      <c r="I1213">
        <v>0</v>
      </c>
      <c r="J1213">
        <v>1</v>
      </c>
      <c r="K1213">
        <v>1</v>
      </c>
      <c r="L1213">
        <v>1</v>
      </c>
      <c r="M1213">
        <v>0</v>
      </c>
      <c r="N1213">
        <v>1</v>
      </c>
      <c r="O1213">
        <v>1</v>
      </c>
      <c r="P1213">
        <v>0</v>
      </c>
      <c r="Q1213">
        <v>0</v>
      </c>
      <c r="AF1213">
        <v>0</v>
      </c>
      <c r="AG1213">
        <v>1</v>
      </c>
      <c r="AH1213">
        <v>1</v>
      </c>
      <c r="AI1213">
        <v>0</v>
      </c>
      <c r="AJ1213">
        <v>1</v>
      </c>
      <c r="AK1213">
        <v>0</v>
      </c>
    </row>
    <row r="1214" spans="1:37" x14ac:dyDescent="0.25">
      <c r="A1214" t="str">
        <f>"1210"</f>
        <v>1210</v>
      </c>
      <c r="B1214" t="str">
        <f t="shared" si="65"/>
        <v>201</v>
      </c>
      <c r="C1214" t="str">
        <f t="shared" si="67"/>
        <v>49</v>
      </c>
      <c r="D1214" t="str">
        <f>"16"</f>
        <v>16</v>
      </c>
      <c r="E1214" t="str">
        <f>"201-49-16"</f>
        <v>201-49-16</v>
      </c>
      <c r="F1214" t="s">
        <v>41</v>
      </c>
      <c r="G1214" t="s">
        <v>44</v>
      </c>
      <c r="H1214" t="s">
        <v>45</v>
      </c>
      <c r="I1214">
        <v>0</v>
      </c>
      <c r="J1214">
        <v>1</v>
      </c>
      <c r="K1214">
        <v>1</v>
      </c>
      <c r="L1214">
        <v>0</v>
      </c>
      <c r="M1214">
        <v>1</v>
      </c>
      <c r="N1214">
        <v>1</v>
      </c>
      <c r="O1214">
        <v>0</v>
      </c>
      <c r="P1214">
        <v>0</v>
      </c>
      <c r="Q1214">
        <v>1</v>
      </c>
      <c r="AF1214">
        <v>0</v>
      </c>
      <c r="AG1214">
        <v>1</v>
      </c>
      <c r="AH1214">
        <v>0</v>
      </c>
      <c r="AI1214">
        <v>1</v>
      </c>
      <c r="AJ1214">
        <v>0</v>
      </c>
      <c r="AK1214">
        <v>1</v>
      </c>
    </row>
    <row r="1215" spans="1:37" x14ac:dyDescent="0.25">
      <c r="A1215" t="str">
        <f>"1211"</f>
        <v>1211</v>
      </c>
      <c r="B1215" t="str">
        <f t="shared" si="65"/>
        <v>201</v>
      </c>
      <c r="C1215" t="str">
        <f t="shared" si="67"/>
        <v>49</v>
      </c>
      <c r="D1215" t="str">
        <f>"15"</f>
        <v>15</v>
      </c>
      <c r="E1215" t="str">
        <f>"201-49-15"</f>
        <v>201-49-15</v>
      </c>
      <c r="F1215" t="s">
        <v>41</v>
      </c>
      <c r="G1215" t="s">
        <v>44</v>
      </c>
      <c r="H1215" t="s">
        <v>45</v>
      </c>
      <c r="I1215">
        <v>0</v>
      </c>
      <c r="J1215">
        <v>1</v>
      </c>
      <c r="K1215">
        <v>1</v>
      </c>
      <c r="L1215">
        <v>0</v>
      </c>
      <c r="M1215">
        <v>1</v>
      </c>
      <c r="N1215">
        <v>1</v>
      </c>
      <c r="O1215">
        <v>0</v>
      </c>
      <c r="P1215">
        <v>0</v>
      </c>
      <c r="Q1215">
        <v>1</v>
      </c>
      <c r="AF1215">
        <v>0</v>
      </c>
      <c r="AG1215">
        <v>1</v>
      </c>
      <c r="AH1215">
        <v>0</v>
      </c>
      <c r="AI1215">
        <v>1</v>
      </c>
      <c r="AJ1215">
        <v>1</v>
      </c>
      <c r="AK1215">
        <v>0</v>
      </c>
    </row>
    <row r="1216" spans="1:37" x14ac:dyDescent="0.25">
      <c r="A1216" t="str">
        <f>"1212"</f>
        <v>1212</v>
      </c>
      <c r="B1216" t="str">
        <f t="shared" si="65"/>
        <v>201</v>
      </c>
      <c r="C1216" t="str">
        <f t="shared" si="67"/>
        <v>49</v>
      </c>
      <c r="D1216" t="str">
        <f>"10"</f>
        <v>10</v>
      </c>
      <c r="E1216" t="str">
        <f>"201-49-10"</f>
        <v>201-49-10</v>
      </c>
      <c r="F1216" t="s">
        <v>41</v>
      </c>
      <c r="G1216" t="s">
        <v>44</v>
      </c>
      <c r="H1216" t="s">
        <v>45</v>
      </c>
      <c r="I1216">
        <v>1</v>
      </c>
      <c r="J1216">
        <v>1</v>
      </c>
      <c r="K1216">
        <v>0</v>
      </c>
      <c r="L1216">
        <v>0</v>
      </c>
      <c r="M1216">
        <v>0</v>
      </c>
      <c r="N1216">
        <v>1</v>
      </c>
      <c r="O1216">
        <v>1</v>
      </c>
      <c r="P1216">
        <v>0</v>
      </c>
      <c r="Q1216">
        <v>1</v>
      </c>
      <c r="AF1216">
        <v>1</v>
      </c>
      <c r="AG1216">
        <v>0</v>
      </c>
      <c r="AH1216">
        <v>1</v>
      </c>
      <c r="AI1216">
        <v>0</v>
      </c>
      <c r="AJ1216">
        <v>1</v>
      </c>
      <c r="AK1216">
        <v>0</v>
      </c>
    </row>
    <row r="1217" spans="1:37" x14ac:dyDescent="0.25">
      <c r="A1217" t="str">
        <f>"1213"</f>
        <v>1213</v>
      </c>
      <c r="B1217" t="str">
        <f t="shared" si="65"/>
        <v>201</v>
      </c>
      <c r="C1217" t="str">
        <f t="shared" si="67"/>
        <v>49</v>
      </c>
      <c r="D1217" t="str">
        <f>"6"</f>
        <v>6</v>
      </c>
      <c r="E1217" t="str">
        <f>"201-49-6"</f>
        <v>201-49-6</v>
      </c>
      <c r="F1217" t="s">
        <v>41</v>
      </c>
      <c r="G1217" t="s">
        <v>44</v>
      </c>
      <c r="H1217" t="s">
        <v>45</v>
      </c>
      <c r="I1217">
        <v>1</v>
      </c>
      <c r="J1217">
        <v>1</v>
      </c>
      <c r="K1217">
        <v>0</v>
      </c>
      <c r="L1217">
        <v>0</v>
      </c>
      <c r="M1217">
        <v>0</v>
      </c>
      <c r="N1217">
        <v>1</v>
      </c>
      <c r="O1217">
        <v>1</v>
      </c>
      <c r="P1217">
        <v>0</v>
      </c>
      <c r="Q1217">
        <v>1</v>
      </c>
      <c r="AF1217">
        <v>0</v>
      </c>
      <c r="AG1217">
        <v>1</v>
      </c>
      <c r="AH1217">
        <v>1</v>
      </c>
      <c r="AI1217">
        <v>0</v>
      </c>
      <c r="AJ1217">
        <v>1</v>
      </c>
      <c r="AK1217">
        <v>0</v>
      </c>
    </row>
    <row r="1218" spans="1:37" x14ac:dyDescent="0.25">
      <c r="A1218" t="str">
        <f>"1214"</f>
        <v>1214</v>
      </c>
      <c r="B1218" t="str">
        <f t="shared" si="65"/>
        <v>201</v>
      </c>
      <c r="C1218" t="str">
        <f t="shared" si="67"/>
        <v>49</v>
      </c>
      <c r="D1218" t="str">
        <f>"1"</f>
        <v>1</v>
      </c>
      <c r="E1218" t="str">
        <f>"201-49-1"</f>
        <v>201-49-1</v>
      </c>
      <c r="F1218" t="s">
        <v>41</v>
      </c>
      <c r="G1218" t="s">
        <v>44</v>
      </c>
      <c r="H1218" t="s">
        <v>45</v>
      </c>
      <c r="I1218">
        <v>1</v>
      </c>
      <c r="J1218">
        <v>1</v>
      </c>
      <c r="K1218">
        <v>0</v>
      </c>
      <c r="L1218">
        <v>1</v>
      </c>
      <c r="M1218">
        <v>0</v>
      </c>
      <c r="N1218">
        <v>0</v>
      </c>
      <c r="O1218">
        <v>0</v>
      </c>
      <c r="P1218">
        <v>1</v>
      </c>
      <c r="Q1218">
        <v>1</v>
      </c>
      <c r="AF1218">
        <v>0</v>
      </c>
      <c r="AG1218">
        <v>1</v>
      </c>
      <c r="AH1218">
        <v>0</v>
      </c>
      <c r="AI1218">
        <v>1</v>
      </c>
      <c r="AJ1218">
        <v>0</v>
      </c>
      <c r="AK1218">
        <v>1</v>
      </c>
    </row>
    <row r="1219" spans="1:37" x14ac:dyDescent="0.25">
      <c r="A1219" t="str">
        <f>"1215"</f>
        <v>1215</v>
      </c>
      <c r="B1219" t="str">
        <f t="shared" si="65"/>
        <v>201</v>
      </c>
      <c r="C1219" t="str">
        <f t="shared" si="67"/>
        <v>49</v>
      </c>
      <c r="D1219" t="str">
        <f>"25"</f>
        <v>25</v>
      </c>
      <c r="E1219" t="str">
        <f>"201-49-25"</f>
        <v>201-49-25</v>
      </c>
      <c r="F1219" t="s">
        <v>41</v>
      </c>
      <c r="G1219" t="s">
        <v>44</v>
      </c>
      <c r="H1219" t="s">
        <v>45</v>
      </c>
      <c r="I1219">
        <v>1</v>
      </c>
      <c r="J1219">
        <v>0</v>
      </c>
      <c r="K1219">
        <v>0</v>
      </c>
      <c r="L1219">
        <v>0</v>
      </c>
      <c r="M1219">
        <v>1</v>
      </c>
      <c r="N1219">
        <v>1</v>
      </c>
      <c r="O1219">
        <v>1</v>
      </c>
      <c r="P1219">
        <v>1</v>
      </c>
      <c r="Q1219">
        <v>0</v>
      </c>
      <c r="AF1219">
        <v>0</v>
      </c>
      <c r="AG1219">
        <v>1</v>
      </c>
      <c r="AH1219">
        <v>0</v>
      </c>
      <c r="AI1219">
        <v>1</v>
      </c>
      <c r="AJ1219">
        <v>0</v>
      </c>
      <c r="AK1219">
        <v>1</v>
      </c>
    </row>
    <row r="1220" spans="1:37" x14ac:dyDescent="0.25">
      <c r="A1220" t="str">
        <f>"1216"</f>
        <v>1216</v>
      </c>
      <c r="B1220" t="str">
        <f t="shared" si="65"/>
        <v>201</v>
      </c>
      <c r="C1220" t="str">
        <f t="shared" si="67"/>
        <v>49</v>
      </c>
      <c r="D1220" t="str">
        <f>"18"</f>
        <v>18</v>
      </c>
      <c r="E1220" t="str">
        <f>"201-49-18"</f>
        <v>201-49-18</v>
      </c>
      <c r="F1220" t="s">
        <v>41</v>
      </c>
      <c r="G1220" t="s">
        <v>44</v>
      </c>
      <c r="H1220" t="s">
        <v>45</v>
      </c>
      <c r="I1220">
        <v>1</v>
      </c>
      <c r="J1220">
        <v>0</v>
      </c>
      <c r="K1220">
        <v>1</v>
      </c>
      <c r="L1220">
        <v>0</v>
      </c>
      <c r="M1220">
        <v>1</v>
      </c>
      <c r="N1220">
        <v>1</v>
      </c>
      <c r="O1220">
        <v>0</v>
      </c>
      <c r="P1220">
        <v>1</v>
      </c>
      <c r="Q1220">
        <v>0</v>
      </c>
      <c r="AF1220">
        <v>1</v>
      </c>
      <c r="AG1220">
        <v>0</v>
      </c>
      <c r="AH1220">
        <v>1</v>
      </c>
      <c r="AI1220">
        <v>0</v>
      </c>
      <c r="AJ1220">
        <v>1</v>
      </c>
      <c r="AK1220">
        <v>0</v>
      </c>
    </row>
    <row r="1221" spans="1:37" x14ac:dyDescent="0.25">
      <c r="A1221" t="str">
        <f>"1217"</f>
        <v>1217</v>
      </c>
      <c r="B1221" t="str">
        <f t="shared" ref="B1221:B1284" si="68">"201"</f>
        <v>201</v>
      </c>
      <c r="C1221" t="str">
        <f t="shared" si="67"/>
        <v>49</v>
      </c>
      <c r="D1221" t="str">
        <f>"17"</f>
        <v>17</v>
      </c>
      <c r="E1221" t="str">
        <f>"201-49-17"</f>
        <v>201-49-17</v>
      </c>
      <c r="F1221" t="s">
        <v>41</v>
      </c>
      <c r="G1221" t="s">
        <v>44</v>
      </c>
      <c r="H1221" t="s">
        <v>45</v>
      </c>
      <c r="I1221">
        <v>1</v>
      </c>
      <c r="J1221">
        <v>1</v>
      </c>
      <c r="K1221">
        <v>1</v>
      </c>
      <c r="L1221">
        <v>0</v>
      </c>
      <c r="M1221">
        <v>0</v>
      </c>
      <c r="N1221">
        <v>0</v>
      </c>
      <c r="O1221">
        <v>0</v>
      </c>
      <c r="P1221">
        <v>1</v>
      </c>
      <c r="Q1221">
        <v>1</v>
      </c>
      <c r="AF1221">
        <v>1</v>
      </c>
      <c r="AG1221">
        <v>0</v>
      </c>
      <c r="AH1221">
        <v>1</v>
      </c>
      <c r="AI1221">
        <v>0</v>
      </c>
      <c r="AJ1221">
        <v>1</v>
      </c>
      <c r="AK1221">
        <v>0</v>
      </c>
    </row>
    <row r="1222" spans="1:37" x14ac:dyDescent="0.25">
      <c r="A1222" t="str">
        <f>"1218"</f>
        <v>1218</v>
      </c>
      <c r="B1222" t="str">
        <f t="shared" si="68"/>
        <v>201</v>
      </c>
      <c r="C1222" t="str">
        <f t="shared" si="67"/>
        <v>49</v>
      </c>
      <c r="D1222" t="str">
        <f>"11"</f>
        <v>11</v>
      </c>
      <c r="E1222" t="str">
        <f>"201-49-11"</f>
        <v>201-49-11</v>
      </c>
      <c r="F1222" t="s">
        <v>41</v>
      </c>
      <c r="G1222" t="s">
        <v>44</v>
      </c>
      <c r="H1222" t="s">
        <v>45</v>
      </c>
      <c r="I1222">
        <v>1</v>
      </c>
      <c r="J1222">
        <v>0</v>
      </c>
      <c r="K1222">
        <v>0</v>
      </c>
      <c r="L1222">
        <v>1</v>
      </c>
      <c r="M1222">
        <v>1</v>
      </c>
      <c r="N1222">
        <v>1</v>
      </c>
      <c r="O1222">
        <v>1</v>
      </c>
      <c r="P1222">
        <v>0</v>
      </c>
      <c r="Q1222">
        <v>0</v>
      </c>
      <c r="AF1222">
        <v>0</v>
      </c>
      <c r="AG1222">
        <v>1</v>
      </c>
      <c r="AH1222">
        <v>0</v>
      </c>
      <c r="AI1222">
        <v>1</v>
      </c>
      <c r="AJ1222">
        <v>1</v>
      </c>
      <c r="AK1222">
        <v>0</v>
      </c>
    </row>
    <row r="1223" spans="1:37" x14ac:dyDescent="0.25">
      <c r="A1223" t="str">
        <f>"1219"</f>
        <v>1219</v>
      </c>
      <c r="B1223" t="str">
        <f t="shared" si="68"/>
        <v>201</v>
      </c>
      <c r="C1223" t="str">
        <f t="shared" si="67"/>
        <v>49</v>
      </c>
      <c r="D1223" t="str">
        <f>"7"</f>
        <v>7</v>
      </c>
      <c r="E1223" t="str">
        <f>"201-49-7"</f>
        <v>201-49-7</v>
      </c>
      <c r="F1223" t="s">
        <v>41</v>
      </c>
      <c r="G1223" t="s">
        <v>44</v>
      </c>
      <c r="H1223" t="s">
        <v>45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1</v>
      </c>
      <c r="AF1223">
        <v>1</v>
      </c>
      <c r="AG1223">
        <v>0</v>
      </c>
      <c r="AH1223">
        <v>1</v>
      </c>
      <c r="AI1223">
        <v>0</v>
      </c>
      <c r="AJ1223">
        <v>0</v>
      </c>
      <c r="AK1223">
        <v>1</v>
      </c>
    </row>
    <row r="1224" spans="1:37" x14ac:dyDescent="0.25">
      <c r="A1224" t="str">
        <f>"1220"</f>
        <v>1220</v>
      </c>
      <c r="B1224" t="str">
        <f t="shared" si="68"/>
        <v>201</v>
      </c>
      <c r="C1224" t="str">
        <f t="shared" si="67"/>
        <v>49</v>
      </c>
      <c r="D1224" t="str">
        <f>"2"</f>
        <v>2</v>
      </c>
      <c r="E1224" t="str">
        <f>"201-49-2"</f>
        <v>201-49-2</v>
      </c>
      <c r="F1224" t="s">
        <v>41</v>
      </c>
      <c r="G1224" t="s">
        <v>44</v>
      </c>
      <c r="H1224" t="s">
        <v>45</v>
      </c>
      <c r="I1224">
        <v>0</v>
      </c>
      <c r="J1224">
        <v>1</v>
      </c>
      <c r="K1224">
        <v>0</v>
      </c>
      <c r="L1224">
        <v>1</v>
      </c>
      <c r="M1224">
        <v>1</v>
      </c>
      <c r="N1224">
        <v>0</v>
      </c>
      <c r="O1224">
        <v>0</v>
      </c>
      <c r="P1224">
        <v>1</v>
      </c>
      <c r="Q1224">
        <v>1</v>
      </c>
      <c r="AF1224">
        <v>0</v>
      </c>
      <c r="AG1224">
        <v>1</v>
      </c>
      <c r="AH1224">
        <v>1</v>
      </c>
      <c r="AI1224">
        <v>0</v>
      </c>
      <c r="AJ1224">
        <v>0</v>
      </c>
      <c r="AK1224">
        <v>1</v>
      </c>
    </row>
    <row r="1225" spans="1:37" x14ac:dyDescent="0.25">
      <c r="A1225" t="str">
        <f>"1221"</f>
        <v>1221</v>
      </c>
      <c r="B1225" t="str">
        <f t="shared" si="68"/>
        <v>201</v>
      </c>
      <c r="C1225" t="str">
        <f t="shared" si="67"/>
        <v>49</v>
      </c>
      <c r="D1225" t="str">
        <f>"20"</f>
        <v>20</v>
      </c>
      <c r="E1225" t="str">
        <f>"201-49-20"</f>
        <v>201-49-20</v>
      </c>
      <c r="F1225" t="s">
        <v>41</v>
      </c>
      <c r="G1225" t="s">
        <v>44</v>
      </c>
      <c r="H1225" t="s">
        <v>45</v>
      </c>
      <c r="I1225">
        <v>1</v>
      </c>
      <c r="J1225">
        <v>0</v>
      </c>
      <c r="K1225">
        <v>1</v>
      </c>
      <c r="L1225">
        <v>1</v>
      </c>
      <c r="M1225">
        <v>1</v>
      </c>
      <c r="N1225">
        <v>1</v>
      </c>
      <c r="O1225">
        <v>0</v>
      </c>
      <c r="P1225">
        <v>0</v>
      </c>
      <c r="Q1225">
        <v>0</v>
      </c>
      <c r="AF1225">
        <v>0</v>
      </c>
      <c r="AG1225">
        <v>1</v>
      </c>
      <c r="AH1225">
        <v>0</v>
      </c>
      <c r="AI1225">
        <v>1</v>
      </c>
      <c r="AJ1225">
        <v>1</v>
      </c>
      <c r="AK1225">
        <v>0</v>
      </c>
    </row>
    <row r="1226" spans="1:37" x14ac:dyDescent="0.25">
      <c r="A1226" t="str">
        <f>"1222"</f>
        <v>1222</v>
      </c>
      <c r="B1226" t="str">
        <f t="shared" si="68"/>
        <v>201</v>
      </c>
      <c r="C1226" t="str">
        <f t="shared" si="67"/>
        <v>49</v>
      </c>
      <c r="D1226" t="str">
        <f>"19"</f>
        <v>19</v>
      </c>
      <c r="E1226" t="str">
        <f>"201-49-19"</f>
        <v>201-49-19</v>
      </c>
      <c r="F1226" t="s">
        <v>41</v>
      </c>
      <c r="G1226" t="s">
        <v>44</v>
      </c>
      <c r="H1226" t="s">
        <v>45</v>
      </c>
      <c r="I1226">
        <v>1</v>
      </c>
      <c r="J1226">
        <v>0</v>
      </c>
      <c r="K1226">
        <v>1</v>
      </c>
      <c r="L1226">
        <v>0</v>
      </c>
      <c r="M1226">
        <v>0</v>
      </c>
      <c r="N1226">
        <v>1</v>
      </c>
      <c r="O1226">
        <v>1</v>
      </c>
      <c r="P1226">
        <v>0</v>
      </c>
      <c r="Q1226">
        <v>1</v>
      </c>
      <c r="AF1226">
        <v>0</v>
      </c>
      <c r="AG1226">
        <v>1</v>
      </c>
      <c r="AH1226">
        <v>0</v>
      </c>
      <c r="AI1226">
        <v>1</v>
      </c>
      <c r="AJ1226">
        <v>1</v>
      </c>
      <c r="AK1226">
        <v>0</v>
      </c>
    </row>
    <row r="1227" spans="1:37" x14ac:dyDescent="0.25">
      <c r="A1227" t="str">
        <f>"1223"</f>
        <v>1223</v>
      </c>
      <c r="B1227" t="str">
        <f t="shared" si="68"/>
        <v>201</v>
      </c>
      <c r="C1227" t="str">
        <f t="shared" si="67"/>
        <v>49</v>
      </c>
      <c r="D1227" t="str">
        <f>"12"</f>
        <v>12</v>
      </c>
      <c r="E1227" t="str">
        <f>"201-49-12"</f>
        <v>201-49-12</v>
      </c>
      <c r="F1227" t="s">
        <v>41</v>
      </c>
      <c r="G1227" t="s">
        <v>44</v>
      </c>
      <c r="H1227" t="s">
        <v>45</v>
      </c>
      <c r="I1227">
        <v>1</v>
      </c>
      <c r="J1227">
        <v>1</v>
      </c>
      <c r="K1227">
        <v>0</v>
      </c>
      <c r="L1227">
        <v>1</v>
      </c>
      <c r="M1227">
        <v>0</v>
      </c>
      <c r="N1227">
        <v>1</v>
      </c>
      <c r="O1227">
        <v>1</v>
      </c>
      <c r="P1227">
        <v>0</v>
      </c>
      <c r="Q1227">
        <v>0</v>
      </c>
      <c r="AF1227">
        <v>0</v>
      </c>
      <c r="AG1227">
        <v>1</v>
      </c>
      <c r="AH1227">
        <v>0</v>
      </c>
      <c r="AI1227">
        <v>1</v>
      </c>
      <c r="AJ1227">
        <v>1</v>
      </c>
      <c r="AK1227">
        <v>0</v>
      </c>
    </row>
    <row r="1228" spans="1:37" x14ac:dyDescent="0.25">
      <c r="A1228" t="str">
        <f>"1224"</f>
        <v>1224</v>
      </c>
      <c r="B1228" t="str">
        <f t="shared" si="68"/>
        <v>201</v>
      </c>
      <c r="C1228" t="str">
        <f t="shared" si="67"/>
        <v>49</v>
      </c>
      <c r="D1228" t="str">
        <f>"8"</f>
        <v>8</v>
      </c>
      <c r="E1228" t="str">
        <f>"201-49-8"</f>
        <v>201-49-8</v>
      </c>
      <c r="F1228" t="s">
        <v>41</v>
      </c>
      <c r="G1228" t="s">
        <v>44</v>
      </c>
      <c r="H1228" t="s">
        <v>45</v>
      </c>
      <c r="I1228">
        <v>1</v>
      </c>
      <c r="J1228">
        <v>1</v>
      </c>
      <c r="K1228">
        <v>1</v>
      </c>
      <c r="L1228">
        <v>0</v>
      </c>
      <c r="M1228">
        <v>1</v>
      </c>
      <c r="N1228">
        <v>0</v>
      </c>
      <c r="O1228">
        <v>0</v>
      </c>
      <c r="P1228">
        <v>0</v>
      </c>
      <c r="Q1228">
        <v>1</v>
      </c>
      <c r="AF1228">
        <v>1</v>
      </c>
      <c r="AG1228">
        <v>0</v>
      </c>
      <c r="AH1228">
        <v>1</v>
      </c>
      <c r="AI1228">
        <v>0</v>
      </c>
      <c r="AJ1228">
        <v>1</v>
      </c>
      <c r="AK1228">
        <v>0</v>
      </c>
    </row>
    <row r="1229" spans="1:37" x14ac:dyDescent="0.25">
      <c r="A1229" t="str">
        <f>"1225"</f>
        <v>1225</v>
      </c>
      <c r="B1229" t="str">
        <f t="shared" si="68"/>
        <v>201</v>
      </c>
      <c r="C1229" t="str">
        <f t="shared" si="67"/>
        <v>49</v>
      </c>
      <c r="D1229" t="str">
        <f>"4"</f>
        <v>4</v>
      </c>
      <c r="E1229" t="str">
        <f>"201-49-4"</f>
        <v>201-49-4</v>
      </c>
      <c r="F1229" t="s">
        <v>41</v>
      </c>
      <c r="G1229" t="s">
        <v>44</v>
      </c>
      <c r="H1229" t="s">
        <v>45</v>
      </c>
      <c r="I1229">
        <v>1</v>
      </c>
      <c r="J1229">
        <v>0</v>
      </c>
      <c r="K1229">
        <v>1</v>
      </c>
      <c r="L1229">
        <v>1</v>
      </c>
      <c r="M1229">
        <v>0</v>
      </c>
      <c r="N1229">
        <v>0</v>
      </c>
      <c r="O1229">
        <v>1</v>
      </c>
      <c r="P1229">
        <v>1</v>
      </c>
      <c r="Q1229">
        <v>0</v>
      </c>
      <c r="AF1229">
        <v>0</v>
      </c>
      <c r="AG1229">
        <v>1</v>
      </c>
      <c r="AH1229">
        <v>0</v>
      </c>
      <c r="AI1229">
        <v>1</v>
      </c>
      <c r="AJ1229">
        <v>0</v>
      </c>
      <c r="AK1229">
        <v>1</v>
      </c>
    </row>
    <row r="1230" spans="1:37" x14ac:dyDescent="0.25">
      <c r="A1230" t="str">
        <f>"1226"</f>
        <v>1226</v>
      </c>
      <c r="B1230" t="str">
        <f t="shared" si="68"/>
        <v>201</v>
      </c>
      <c r="C1230" t="str">
        <f t="shared" ref="C1230:C1254" si="69">"50"</f>
        <v>50</v>
      </c>
      <c r="D1230" t="str">
        <f>"22"</f>
        <v>22</v>
      </c>
      <c r="E1230" t="str">
        <f>"201-50-22"</f>
        <v>201-50-22</v>
      </c>
      <c r="F1230" t="s">
        <v>41</v>
      </c>
      <c r="G1230" t="s">
        <v>44</v>
      </c>
      <c r="H1230" t="s">
        <v>45</v>
      </c>
      <c r="I1230">
        <v>1</v>
      </c>
      <c r="J1230">
        <v>0</v>
      </c>
      <c r="K1230">
        <v>1</v>
      </c>
      <c r="L1230">
        <v>0</v>
      </c>
      <c r="M1230">
        <v>1</v>
      </c>
      <c r="N1230">
        <v>1</v>
      </c>
      <c r="O1230">
        <v>1</v>
      </c>
      <c r="P1230">
        <v>0</v>
      </c>
      <c r="Q1230">
        <v>0</v>
      </c>
      <c r="AF1230">
        <v>0</v>
      </c>
      <c r="AG1230">
        <v>1</v>
      </c>
      <c r="AH1230">
        <v>1</v>
      </c>
      <c r="AI1230">
        <v>0</v>
      </c>
      <c r="AJ1230">
        <v>1</v>
      </c>
      <c r="AK1230">
        <v>0</v>
      </c>
    </row>
    <row r="1231" spans="1:37" x14ac:dyDescent="0.25">
      <c r="A1231" t="str">
        <f>"1227"</f>
        <v>1227</v>
      </c>
      <c r="B1231" t="str">
        <f t="shared" si="68"/>
        <v>201</v>
      </c>
      <c r="C1231" t="str">
        <f t="shared" si="69"/>
        <v>50</v>
      </c>
      <c r="D1231" t="str">
        <f>"21"</f>
        <v>21</v>
      </c>
      <c r="E1231" t="str">
        <f>"201-50-21"</f>
        <v>201-50-21</v>
      </c>
      <c r="F1231" t="s">
        <v>41</v>
      </c>
      <c r="G1231" t="s">
        <v>44</v>
      </c>
      <c r="H1231" t="s">
        <v>45</v>
      </c>
      <c r="I1231">
        <v>0</v>
      </c>
      <c r="J1231">
        <v>1</v>
      </c>
      <c r="K1231">
        <v>0</v>
      </c>
      <c r="L1231">
        <v>0</v>
      </c>
      <c r="M1231">
        <v>1</v>
      </c>
      <c r="N1231">
        <v>1</v>
      </c>
      <c r="O1231">
        <v>1</v>
      </c>
      <c r="P1231">
        <v>1</v>
      </c>
      <c r="Q1231">
        <v>0</v>
      </c>
      <c r="AF1231">
        <v>0</v>
      </c>
      <c r="AG1231">
        <v>1</v>
      </c>
      <c r="AH1231">
        <v>1</v>
      </c>
      <c r="AI1231">
        <v>0</v>
      </c>
      <c r="AJ1231">
        <v>0</v>
      </c>
      <c r="AK1231">
        <v>1</v>
      </c>
    </row>
    <row r="1232" spans="1:37" x14ac:dyDescent="0.25">
      <c r="A1232" t="str">
        <f>"1228"</f>
        <v>1228</v>
      </c>
      <c r="B1232" t="str">
        <f t="shared" si="68"/>
        <v>201</v>
      </c>
      <c r="C1232" t="str">
        <f t="shared" si="69"/>
        <v>50</v>
      </c>
      <c r="D1232" t="str">
        <f>"14"</f>
        <v>14</v>
      </c>
      <c r="E1232" t="str">
        <f>"201-50-14"</f>
        <v>201-50-14</v>
      </c>
      <c r="F1232" t="s">
        <v>41</v>
      </c>
      <c r="G1232" t="s">
        <v>44</v>
      </c>
      <c r="H1232" t="s">
        <v>45</v>
      </c>
      <c r="I1232">
        <v>0</v>
      </c>
      <c r="J1232">
        <v>0</v>
      </c>
      <c r="K1232">
        <v>1</v>
      </c>
      <c r="L1232">
        <v>1</v>
      </c>
      <c r="M1232">
        <v>0</v>
      </c>
      <c r="N1232">
        <v>0</v>
      </c>
      <c r="O1232">
        <v>0</v>
      </c>
      <c r="P1232">
        <v>0</v>
      </c>
      <c r="Q1232">
        <v>1</v>
      </c>
      <c r="AF1232">
        <v>1</v>
      </c>
      <c r="AG1232">
        <v>0</v>
      </c>
      <c r="AH1232">
        <v>0</v>
      </c>
      <c r="AI1232">
        <v>1</v>
      </c>
      <c r="AJ1232">
        <v>1</v>
      </c>
      <c r="AK1232">
        <v>0</v>
      </c>
    </row>
    <row r="1233" spans="1:37" x14ac:dyDescent="0.25">
      <c r="A1233" t="str">
        <f>"1229"</f>
        <v>1229</v>
      </c>
      <c r="B1233" t="str">
        <f t="shared" si="68"/>
        <v>201</v>
      </c>
      <c r="C1233" t="str">
        <f t="shared" si="69"/>
        <v>50</v>
      </c>
      <c r="D1233" t="str">
        <f>"13"</f>
        <v>13</v>
      </c>
      <c r="E1233" t="str">
        <f>"201-50-13"</f>
        <v>201-50-13</v>
      </c>
      <c r="F1233" t="s">
        <v>41</v>
      </c>
      <c r="G1233" t="s">
        <v>44</v>
      </c>
      <c r="H1233" t="s">
        <v>45</v>
      </c>
      <c r="I1233">
        <v>0</v>
      </c>
      <c r="J1233">
        <v>0</v>
      </c>
      <c r="K1233">
        <v>1</v>
      </c>
      <c r="L1233">
        <v>1</v>
      </c>
      <c r="M1233">
        <v>0</v>
      </c>
      <c r="N1233">
        <v>0</v>
      </c>
      <c r="O1233">
        <v>0</v>
      </c>
      <c r="P1233">
        <v>0</v>
      </c>
      <c r="Q1233">
        <v>1</v>
      </c>
      <c r="AF1233">
        <v>1</v>
      </c>
      <c r="AG1233">
        <v>0</v>
      </c>
      <c r="AH1233">
        <v>0</v>
      </c>
      <c r="AI1233">
        <v>1</v>
      </c>
      <c r="AJ1233">
        <v>0</v>
      </c>
      <c r="AK1233">
        <v>1</v>
      </c>
    </row>
    <row r="1234" spans="1:37" x14ac:dyDescent="0.25">
      <c r="A1234" t="str">
        <f>"1230"</f>
        <v>1230</v>
      </c>
      <c r="B1234" t="str">
        <f t="shared" si="68"/>
        <v>201</v>
      </c>
      <c r="C1234" t="str">
        <f t="shared" si="69"/>
        <v>50</v>
      </c>
      <c r="D1234" t="str">
        <f>"9"</f>
        <v>9</v>
      </c>
      <c r="E1234" t="str">
        <f>"201-50-9"</f>
        <v>201-50-9</v>
      </c>
      <c r="F1234" t="s">
        <v>41</v>
      </c>
      <c r="G1234" t="s">
        <v>44</v>
      </c>
      <c r="H1234" t="s">
        <v>45</v>
      </c>
      <c r="I1234">
        <v>1</v>
      </c>
      <c r="J1234">
        <v>0</v>
      </c>
      <c r="K1234">
        <v>1</v>
      </c>
      <c r="L1234">
        <v>0</v>
      </c>
      <c r="M1234">
        <v>0</v>
      </c>
      <c r="N1234">
        <v>1</v>
      </c>
      <c r="O1234">
        <v>1</v>
      </c>
      <c r="P1234">
        <v>0</v>
      </c>
      <c r="Q1234">
        <v>1</v>
      </c>
      <c r="AF1234">
        <v>0</v>
      </c>
      <c r="AG1234">
        <v>1</v>
      </c>
      <c r="AH1234">
        <v>0</v>
      </c>
      <c r="AI1234">
        <v>1</v>
      </c>
      <c r="AJ1234">
        <v>1</v>
      </c>
      <c r="AK1234">
        <v>0</v>
      </c>
    </row>
    <row r="1235" spans="1:37" x14ac:dyDescent="0.25">
      <c r="A1235" t="str">
        <f>"1231"</f>
        <v>1231</v>
      </c>
      <c r="B1235" t="str">
        <f t="shared" si="68"/>
        <v>201</v>
      </c>
      <c r="C1235" t="str">
        <f t="shared" si="69"/>
        <v>50</v>
      </c>
      <c r="D1235" t="str">
        <f>"5"</f>
        <v>5</v>
      </c>
      <c r="E1235" t="str">
        <f>"201-50-5"</f>
        <v>201-50-5</v>
      </c>
      <c r="F1235" t="s">
        <v>41</v>
      </c>
      <c r="G1235" t="s">
        <v>44</v>
      </c>
      <c r="H1235" t="s">
        <v>45</v>
      </c>
      <c r="I1235">
        <v>1</v>
      </c>
      <c r="J1235">
        <v>1</v>
      </c>
      <c r="K1235">
        <v>0</v>
      </c>
      <c r="L1235">
        <v>0</v>
      </c>
      <c r="M1235">
        <v>0</v>
      </c>
      <c r="N1235">
        <v>1</v>
      </c>
      <c r="O1235">
        <v>1</v>
      </c>
      <c r="P1235">
        <v>0</v>
      </c>
      <c r="Q1235">
        <v>1</v>
      </c>
      <c r="AF1235">
        <v>0</v>
      </c>
      <c r="AG1235">
        <v>1</v>
      </c>
      <c r="AH1235">
        <v>1</v>
      </c>
      <c r="AI1235">
        <v>0</v>
      </c>
      <c r="AJ1235">
        <v>1</v>
      </c>
      <c r="AK1235">
        <v>0</v>
      </c>
    </row>
    <row r="1236" spans="1:37" x14ac:dyDescent="0.25">
      <c r="A1236" t="str">
        <f>"1232"</f>
        <v>1232</v>
      </c>
      <c r="B1236" t="str">
        <f t="shared" si="68"/>
        <v>201</v>
      </c>
      <c r="C1236" t="str">
        <f t="shared" si="69"/>
        <v>50</v>
      </c>
      <c r="D1236" t="str">
        <f>"3"</f>
        <v>3</v>
      </c>
      <c r="E1236" t="str">
        <f>"201-50-3"</f>
        <v>201-50-3</v>
      </c>
      <c r="F1236" t="s">
        <v>41</v>
      </c>
      <c r="G1236" t="s">
        <v>44</v>
      </c>
      <c r="H1236" t="s">
        <v>45</v>
      </c>
      <c r="I1236">
        <v>0</v>
      </c>
      <c r="J1236">
        <v>1</v>
      </c>
      <c r="K1236">
        <v>1</v>
      </c>
      <c r="L1236">
        <v>0</v>
      </c>
      <c r="M1236">
        <v>0</v>
      </c>
      <c r="N1236">
        <v>1</v>
      </c>
      <c r="O1236">
        <v>1</v>
      </c>
      <c r="P1236">
        <v>1</v>
      </c>
      <c r="Q1236">
        <v>0</v>
      </c>
      <c r="AF1236">
        <v>0</v>
      </c>
      <c r="AG1236">
        <v>1</v>
      </c>
      <c r="AH1236">
        <v>1</v>
      </c>
      <c r="AI1236">
        <v>0</v>
      </c>
      <c r="AJ1236">
        <v>0</v>
      </c>
      <c r="AK1236">
        <v>1</v>
      </c>
    </row>
    <row r="1237" spans="1:37" x14ac:dyDescent="0.25">
      <c r="A1237" t="str">
        <f>"1233"</f>
        <v>1233</v>
      </c>
      <c r="B1237" t="str">
        <f t="shared" si="68"/>
        <v>201</v>
      </c>
      <c r="C1237" t="str">
        <f t="shared" si="69"/>
        <v>50</v>
      </c>
      <c r="D1237" t="str">
        <f>"24"</f>
        <v>24</v>
      </c>
      <c r="E1237" t="str">
        <f>"201-50-24"</f>
        <v>201-50-24</v>
      </c>
      <c r="F1237" t="s">
        <v>41</v>
      </c>
      <c r="G1237" t="s">
        <v>44</v>
      </c>
      <c r="H1237" t="s">
        <v>45</v>
      </c>
      <c r="I1237">
        <v>0</v>
      </c>
      <c r="J1237">
        <v>1</v>
      </c>
      <c r="K1237">
        <v>1</v>
      </c>
      <c r="L1237">
        <v>0</v>
      </c>
      <c r="M1237">
        <v>1</v>
      </c>
      <c r="N1237">
        <v>0</v>
      </c>
      <c r="O1237">
        <v>1</v>
      </c>
      <c r="P1237">
        <v>1</v>
      </c>
      <c r="Q1237">
        <v>0</v>
      </c>
      <c r="AF1237">
        <v>0</v>
      </c>
      <c r="AG1237">
        <v>1</v>
      </c>
      <c r="AH1237">
        <v>1</v>
      </c>
      <c r="AI1237">
        <v>0</v>
      </c>
      <c r="AJ1237">
        <v>1</v>
      </c>
      <c r="AK1237">
        <v>0</v>
      </c>
    </row>
    <row r="1238" spans="1:37" x14ac:dyDescent="0.25">
      <c r="A1238" t="str">
        <f>"1234"</f>
        <v>1234</v>
      </c>
      <c r="B1238" t="str">
        <f t="shared" si="68"/>
        <v>201</v>
      </c>
      <c r="C1238" t="str">
        <f t="shared" si="69"/>
        <v>50</v>
      </c>
      <c r="D1238" t="str">
        <f>"23"</f>
        <v>23</v>
      </c>
      <c r="E1238" t="str">
        <f>"201-50-23"</f>
        <v>201-50-23</v>
      </c>
      <c r="F1238" t="s">
        <v>41</v>
      </c>
      <c r="G1238" t="s">
        <v>44</v>
      </c>
      <c r="H1238" t="s">
        <v>45</v>
      </c>
      <c r="I1238">
        <v>1</v>
      </c>
      <c r="J1238">
        <v>0</v>
      </c>
      <c r="K1238">
        <v>0</v>
      </c>
      <c r="L1238">
        <v>1</v>
      </c>
      <c r="M1238">
        <v>0</v>
      </c>
      <c r="N1238">
        <v>1</v>
      </c>
      <c r="O1238">
        <v>0</v>
      </c>
      <c r="P1238">
        <v>0</v>
      </c>
      <c r="Q1238">
        <v>1</v>
      </c>
      <c r="AF1238">
        <v>1</v>
      </c>
      <c r="AG1238">
        <v>0</v>
      </c>
      <c r="AH1238">
        <v>0</v>
      </c>
      <c r="AI1238">
        <v>1</v>
      </c>
      <c r="AJ1238">
        <v>0</v>
      </c>
      <c r="AK1238">
        <v>1</v>
      </c>
    </row>
    <row r="1239" spans="1:37" x14ac:dyDescent="0.25">
      <c r="A1239" t="str">
        <f>"1235"</f>
        <v>1235</v>
      </c>
      <c r="B1239" t="str">
        <f t="shared" si="68"/>
        <v>201</v>
      </c>
      <c r="C1239" t="str">
        <f t="shared" si="69"/>
        <v>50</v>
      </c>
      <c r="D1239" t="str">
        <f>"16"</f>
        <v>16</v>
      </c>
      <c r="E1239" t="str">
        <f>"201-50-16"</f>
        <v>201-50-16</v>
      </c>
      <c r="F1239" t="s">
        <v>41</v>
      </c>
      <c r="G1239" t="s">
        <v>44</v>
      </c>
      <c r="H1239" t="s">
        <v>45</v>
      </c>
      <c r="I1239">
        <v>0</v>
      </c>
      <c r="J1239">
        <v>1</v>
      </c>
      <c r="K1239">
        <v>1</v>
      </c>
      <c r="L1239">
        <v>0</v>
      </c>
      <c r="M1239">
        <v>1</v>
      </c>
      <c r="N1239">
        <v>1</v>
      </c>
      <c r="O1239">
        <v>1</v>
      </c>
      <c r="P1239">
        <v>0</v>
      </c>
      <c r="Q1239">
        <v>0</v>
      </c>
      <c r="AF1239">
        <v>0</v>
      </c>
      <c r="AG1239">
        <v>1</v>
      </c>
      <c r="AH1239">
        <v>1</v>
      </c>
      <c r="AI1239">
        <v>0</v>
      </c>
      <c r="AJ1239">
        <v>1</v>
      </c>
      <c r="AK1239">
        <v>0</v>
      </c>
    </row>
    <row r="1240" spans="1:37" x14ac:dyDescent="0.25">
      <c r="A1240" t="str">
        <f>"1236"</f>
        <v>1236</v>
      </c>
      <c r="B1240" t="str">
        <f t="shared" si="68"/>
        <v>201</v>
      </c>
      <c r="C1240" t="str">
        <f t="shared" si="69"/>
        <v>50</v>
      </c>
      <c r="D1240" t="str">
        <f>"15"</f>
        <v>15</v>
      </c>
      <c r="E1240" t="str">
        <f>"201-50-15"</f>
        <v>201-50-15</v>
      </c>
      <c r="F1240" t="s">
        <v>41</v>
      </c>
      <c r="G1240" t="s">
        <v>44</v>
      </c>
      <c r="H1240" t="s">
        <v>45</v>
      </c>
      <c r="I1240">
        <v>0</v>
      </c>
      <c r="J1240">
        <v>1</v>
      </c>
      <c r="K1240">
        <v>1</v>
      </c>
      <c r="L1240">
        <v>1</v>
      </c>
      <c r="M1240">
        <v>1</v>
      </c>
      <c r="N1240">
        <v>1</v>
      </c>
      <c r="O1240">
        <v>0</v>
      </c>
      <c r="P1240">
        <v>0</v>
      </c>
      <c r="Q1240">
        <v>0</v>
      </c>
      <c r="AF1240">
        <v>0</v>
      </c>
      <c r="AG1240">
        <v>1</v>
      </c>
      <c r="AH1240">
        <v>1</v>
      </c>
      <c r="AI1240">
        <v>0</v>
      </c>
      <c r="AJ1240">
        <v>1</v>
      </c>
      <c r="AK1240">
        <v>0</v>
      </c>
    </row>
    <row r="1241" spans="1:37" x14ac:dyDescent="0.25">
      <c r="A1241" t="str">
        <f>"1237"</f>
        <v>1237</v>
      </c>
      <c r="B1241" t="str">
        <f t="shared" si="68"/>
        <v>201</v>
      </c>
      <c r="C1241" t="str">
        <f t="shared" si="69"/>
        <v>50</v>
      </c>
      <c r="D1241" t="str">
        <f>"10"</f>
        <v>10</v>
      </c>
      <c r="E1241" t="str">
        <f>"201-50-10"</f>
        <v>201-50-10</v>
      </c>
      <c r="F1241" t="s">
        <v>41</v>
      </c>
      <c r="G1241" t="s">
        <v>44</v>
      </c>
      <c r="H1241" t="s">
        <v>45</v>
      </c>
      <c r="I1241">
        <v>1</v>
      </c>
      <c r="J1241">
        <v>0</v>
      </c>
      <c r="K1241">
        <v>1</v>
      </c>
      <c r="L1241">
        <v>0</v>
      </c>
      <c r="M1241">
        <v>0</v>
      </c>
      <c r="N1241">
        <v>1</v>
      </c>
      <c r="O1241">
        <v>1</v>
      </c>
      <c r="P1241">
        <v>0</v>
      </c>
      <c r="Q1241">
        <v>1</v>
      </c>
      <c r="AF1241">
        <v>0</v>
      </c>
      <c r="AG1241">
        <v>1</v>
      </c>
      <c r="AH1241">
        <v>0</v>
      </c>
      <c r="AI1241">
        <v>1</v>
      </c>
      <c r="AJ1241">
        <v>1</v>
      </c>
      <c r="AK1241">
        <v>0</v>
      </c>
    </row>
    <row r="1242" spans="1:37" x14ac:dyDescent="0.25">
      <c r="A1242" t="str">
        <f>"1238"</f>
        <v>1238</v>
      </c>
      <c r="B1242" t="str">
        <f t="shared" si="68"/>
        <v>201</v>
      </c>
      <c r="C1242" t="str">
        <f t="shared" si="69"/>
        <v>50</v>
      </c>
      <c r="D1242" t="str">
        <f>"6"</f>
        <v>6</v>
      </c>
      <c r="E1242" t="str">
        <f>"201-50-6"</f>
        <v>201-50-6</v>
      </c>
      <c r="F1242" t="s">
        <v>41</v>
      </c>
      <c r="G1242" t="s">
        <v>44</v>
      </c>
      <c r="H1242" t="s">
        <v>45</v>
      </c>
      <c r="I1242">
        <v>0</v>
      </c>
      <c r="J1242">
        <v>0</v>
      </c>
      <c r="K1242">
        <v>1</v>
      </c>
      <c r="L1242">
        <v>0</v>
      </c>
      <c r="M1242">
        <v>1</v>
      </c>
      <c r="N1242">
        <v>1</v>
      </c>
      <c r="O1242">
        <v>1</v>
      </c>
      <c r="P1242">
        <v>0</v>
      </c>
      <c r="Q1242">
        <v>1</v>
      </c>
      <c r="AF1242">
        <v>0</v>
      </c>
      <c r="AG1242">
        <v>1</v>
      </c>
      <c r="AH1242">
        <v>0</v>
      </c>
      <c r="AI1242">
        <v>1</v>
      </c>
      <c r="AJ1242">
        <v>1</v>
      </c>
      <c r="AK1242">
        <v>0</v>
      </c>
    </row>
    <row r="1243" spans="1:37" x14ac:dyDescent="0.25">
      <c r="A1243" t="str">
        <f>"1239"</f>
        <v>1239</v>
      </c>
      <c r="B1243" t="str">
        <f t="shared" si="68"/>
        <v>201</v>
      </c>
      <c r="C1243" t="str">
        <f t="shared" si="69"/>
        <v>50</v>
      </c>
      <c r="D1243" t="str">
        <f>"1"</f>
        <v>1</v>
      </c>
      <c r="E1243" t="str">
        <f>"201-50-1"</f>
        <v>201-50-1</v>
      </c>
      <c r="F1243" t="s">
        <v>41</v>
      </c>
      <c r="G1243" t="s">
        <v>44</v>
      </c>
      <c r="H1243" t="s">
        <v>45</v>
      </c>
      <c r="I1243">
        <v>1</v>
      </c>
      <c r="J1243">
        <v>0</v>
      </c>
      <c r="K1243">
        <v>0</v>
      </c>
      <c r="L1243">
        <v>1</v>
      </c>
      <c r="M1243">
        <v>1</v>
      </c>
      <c r="N1243">
        <v>1</v>
      </c>
      <c r="O1243">
        <v>1</v>
      </c>
      <c r="P1243">
        <v>0</v>
      </c>
      <c r="Q1243">
        <v>0</v>
      </c>
      <c r="AF1243">
        <v>1</v>
      </c>
      <c r="AG1243">
        <v>0</v>
      </c>
      <c r="AH1243">
        <v>1</v>
      </c>
      <c r="AI1243">
        <v>0</v>
      </c>
      <c r="AJ1243">
        <v>1</v>
      </c>
      <c r="AK1243">
        <v>0</v>
      </c>
    </row>
    <row r="1244" spans="1:37" x14ac:dyDescent="0.25">
      <c r="A1244" t="str">
        <f>"1240"</f>
        <v>1240</v>
      </c>
      <c r="B1244" t="str">
        <f t="shared" si="68"/>
        <v>201</v>
      </c>
      <c r="C1244" t="str">
        <f t="shared" si="69"/>
        <v>50</v>
      </c>
      <c r="D1244" t="str">
        <f>"25"</f>
        <v>25</v>
      </c>
      <c r="E1244" t="str">
        <f>"201-50-25"</f>
        <v>201-50-25</v>
      </c>
      <c r="F1244" t="s">
        <v>41</v>
      </c>
      <c r="G1244" t="s">
        <v>44</v>
      </c>
      <c r="H1244" t="s">
        <v>45</v>
      </c>
      <c r="I1244">
        <v>0</v>
      </c>
      <c r="J1244">
        <v>1</v>
      </c>
      <c r="K1244">
        <v>1</v>
      </c>
      <c r="L1244">
        <v>1</v>
      </c>
      <c r="M1244">
        <v>0</v>
      </c>
      <c r="N1244">
        <v>1</v>
      </c>
      <c r="O1244">
        <v>1</v>
      </c>
      <c r="P1244">
        <v>0</v>
      </c>
      <c r="Q1244">
        <v>0</v>
      </c>
      <c r="AF1244">
        <v>0</v>
      </c>
      <c r="AG1244">
        <v>0</v>
      </c>
      <c r="AH1244">
        <v>1</v>
      </c>
      <c r="AI1244">
        <v>0</v>
      </c>
      <c r="AJ1244">
        <v>1</v>
      </c>
      <c r="AK1244">
        <v>0</v>
      </c>
    </row>
    <row r="1245" spans="1:37" x14ac:dyDescent="0.25">
      <c r="A1245" t="str">
        <f>"1241"</f>
        <v>1241</v>
      </c>
      <c r="B1245" t="str">
        <f t="shared" si="68"/>
        <v>201</v>
      </c>
      <c r="C1245" t="str">
        <f t="shared" si="69"/>
        <v>50</v>
      </c>
      <c r="D1245" t="str">
        <f>"18"</f>
        <v>18</v>
      </c>
      <c r="E1245" t="str">
        <f>"201-50-18"</f>
        <v>201-50-18</v>
      </c>
      <c r="F1245" t="s">
        <v>41</v>
      </c>
      <c r="G1245" t="s">
        <v>44</v>
      </c>
      <c r="H1245" t="s">
        <v>45</v>
      </c>
      <c r="I1245">
        <v>1</v>
      </c>
      <c r="J1245">
        <v>0</v>
      </c>
      <c r="K1245">
        <v>0</v>
      </c>
      <c r="L1245">
        <v>0</v>
      </c>
      <c r="M1245">
        <v>1</v>
      </c>
      <c r="N1245">
        <v>1</v>
      </c>
      <c r="O1245">
        <v>1</v>
      </c>
      <c r="P1245">
        <v>0</v>
      </c>
      <c r="Q1245">
        <v>1</v>
      </c>
      <c r="AF1245">
        <v>0</v>
      </c>
      <c r="AG1245">
        <v>1</v>
      </c>
      <c r="AH1245">
        <v>1</v>
      </c>
      <c r="AI1245">
        <v>0</v>
      </c>
      <c r="AJ1245">
        <v>1</v>
      </c>
      <c r="AK1245">
        <v>0</v>
      </c>
    </row>
    <row r="1246" spans="1:37" x14ac:dyDescent="0.25">
      <c r="A1246" t="str">
        <f>"1242"</f>
        <v>1242</v>
      </c>
      <c r="B1246" t="str">
        <f t="shared" si="68"/>
        <v>201</v>
      </c>
      <c r="C1246" t="str">
        <f t="shared" si="69"/>
        <v>50</v>
      </c>
      <c r="D1246" t="str">
        <f>"17"</f>
        <v>17</v>
      </c>
      <c r="E1246" t="str">
        <f>"201-50-17"</f>
        <v>201-50-17</v>
      </c>
      <c r="F1246" t="s">
        <v>41</v>
      </c>
      <c r="G1246" t="s">
        <v>44</v>
      </c>
      <c r="H1246" t="s">
        <v>45</v>
      </c>
      <c r="I1246">
        <v>0</v>
      </c>
      <c r="J1246">
        <v>1</v>
      </c>
      <c r="K1246">
        <v>1</v>
      </c>
      <c r="L1246">
        <v>0</v>
      </c>
      <c r="M1246">
        <v>1</v>
      </c>
      <c r="N1246">
        <v>1</v>
      </c>
      <c r="O1246">
        <v>1</v>
      </c>
      <c r="P1246">
        <v>0</v>
      </c>
      <c r="Q1246">
        <v>0</v>
      </c>
      <c r="AF1246">
        <v>0</v>
      </c>
      <c r="AG1246">
        <v>1</v>
      </c>
      <c r="AH1246">
        <v>1</v>
      </c>
      <c r="AI1246">
        <v>0</v>
      </c>
      <c r="AJ1246">
        <v>1</v>
      </c>
      <c r="AK1246">
        <v>0</v>
      </c>
    </row>
    <row r="1247" spans="1:37" x14ac:dyDescent="0.25">
      <c r="A1247" t="str">
        <f>"1243"</f>
        <v>1243</v>
      </c>
      <c r="B1247" t="str">
        <f t="shared" si="68"/>
        <v>201</v>
      </c>
      <c r="C1247" t="str">
        <f t="shared" si="69"/>
        <v>50</v>
      </c>
      <c r="D1247" t="str">
        <f>"11"</f>
        <v>11</v>
      </c>
      <c r="E1247" t="str">
        <f>"201-50-11"</f>
        <v>201-50-11</v>
      </c>
      <c r="F1247" t="s">
        <v>41</v>
      </c>
      <c r="G1247" t="s">
        <v>44</v>
      </c>
      <c r="H1247" t="s">
        <v>45</v>
      </c>
      <c r="I1247">
        <v>1</v>
      </c>
      <c r="J1247">
        <v>0</v>
      </c>
      <c r="K1247">
        <v>0</v>
      </c>
      <c r="L1247">
        <v>1</v>
      </c>
      <c r="M1247">
        <v>0</v>
      </c>
      <c r="N1247">
        <v>1</v>
      </c>
      <c r="O1247">
        <v>1</v>
      </c>
      <c r="P1247">
        <v>0</v>
      </c>
      <c r="Q1247">
        <v>1</v>
      </c>
      <c r="AF1247">
        <v>1</v>
      </c>
      <c r="AG1247">
        <v>0</v>
      </c>
      <c r="AH1247">
        <v>1</v>
      </c>
      <c r="AI1247">
        <v>0</v>
      </c>
      <c r="AJ1247">
        <v>1</v>
      </c>
      <c r="AK1247">
        <v>0</v>
      </c>
    </row>
    <row r="1248" spans="1:37" x14ac:dyDescent="0.25">
      <c r="A1248" t="str">
        <f>"1244"</f>
        <v>1244</v>
      </c>
      <c r="B1248" t="str">
        <f t="shared" si="68"/>
        <v>201</v>
      </c>
      <c r="C1248" t="str">
        <f t="shared" si="69"/>
        <v>50</v>
      </c>
      <c r="D1248" t="str">
        <f>"7"</f>
        <v>7</v>
      </c>
      <c r="E1248" t="str">
        <f>"201-50-7"</f>
        <v>201-50-7</v>
      </c>
      <c r="F1248" t="s">
        <v>41</v>
      </c>
      <c r="G1248" t="s">
        <v>44</v>
      </c>
      <c r="H1248" t="s">
        <v>45</v>
      </c>
      <c r="I1248">
        <v>1</v>
      </c>
      <c r="J1248">
        <v>0</v>
      </c>
      <c r="K1248">
        <v>1</v>
      </c>
      <c r="L1248">
        <v>0</v>
      </c>
      <c r="M1248">
        <v>1</v>
      </c>
      <c r="N1248">
        <v>0</v>
      </c>
      <c r="O1248">
        <v>1</v>
      </c>
      <c r="P1248">
        <v>0</v>
      </c>
      <c r="Q1248">
        <v>1</v>
      </c>
      <c r="AF1248">
        <v>0</v>
      </c>
      <c r="AG1248">
        <v>1</v>
      </c>
      <c r="AH1248">
        <v>1</v>
      </c>
      <c r="AI1248">
        <v>0</v>
      </c>
      <c r="AJ1248">
        <v>1</v>
      </c>
      <c r="AK1248">
        <v>0</v>
      </c>
    </row>
    <row r="1249" spans="1:37" x14ac:dyDescent="0.25">
      <c r="A1249" t="str">
        <f>"1245"</f>
        <v>1245</v>
      </c>
      <c r="B1249" t="str">
        <f t="shared" si="68"/>
        <v>201</v>
      </c>
      <c r="C1249" t="str">
        <f t="shared" si="69"/>
        <v>50</v>
      </c>
      <c r="D1249" t="str">
        <f>"2"</f>
        <v>2</v>
      </c>
      <c r="E1249" t="str">
        <f>"201-50-2"</f>
        <v>201-50-2</v>
      </c>
      <c r="F1249" t="s">
        <v>41</v>
      </c>
      <c r="G1249" t="s">
        <v>44</v>
      </c>
      <c r="H1249" t="s">
        <v>45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0</v>
      </c>
      <c r="AF1249">
        <v>1</v>
      </c>
      <c r="AG1249">
        <v>0</v>
      </c>
      <c r="AH1249">
        <v>1</v>
      </c>
      <c r="AI1249">
        <v>0</v>
      </c>
      <c r="AJ1249">
        <v>1</v>
      </c>
      <c r="AK1249">
        <v>0</v>
      </c>
    </row>
    <row r="1250" spans="1:37" x14ac:dyDescent="0.25">
      <c r="A1250" t="str">
        <f>"1246"</f>
        <v>1246</v>
      </c>
      <c r="B1250" t="str">
        <f t="shared" si="68"/>
        <v>201</v>
      </c>
      <c r="C1250" t="str">
        <f t="shared" si="69"/>
        <v>50</v>
      </c>
      <c r="D1250" t="str">
        <f>"20"</f>
        <v>20</v>
      </c>
      <c r="E1250" t="str">
        <f>"201-50-20"</f>
        <v>201-50-20</v>
      </c>
      <c r="F1250" t="s">
        <v>41</v>
      </c>
      <c r="G1250" t="s">
        <v>44</v>
      </c>
      <c r="H1250" t="s">
        <v>45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  <c r="P1250">
        <v>1</v>
      </c>
      <c r="Q1250">
        <v>0</v>
      </c>
      <c r="AF1250">
        <v>0</v>
      </c>
      <c r="AG1250">
        <v>1</v>
      </c>
      <c r="AH1250">
        <v>1</v>
      </c>
      <c r="AI1250">
        <v>0</v>
      </c>
      <c r="AJ1250">
        <v>1</v>
      </c>
      <c r="AK1250">
        <v>0</v>
      </c>
    </row>
    <row r="1251" spans="1:37" x14ac:dyDescent="0.25">
      <c r="A1251" t="str">
        <f>"1247"</f>
        <v>1247</v>
      </c>
      <c r="B1251" t="str">
        <f t="shared" si="68"/>
        <v>201</v>
      </c>
      <c r="C1251" t="str">
        <f t="shared" si="69"/>
        <v>50</v>
      </c>
      <c r="D1251" t="str">
        <f>"19"</f>
        <v>19</v>
      </c>
      <c r="E1251" t="str">
        <f>"201-50-19"</f>
        <v>201-50-19</v>
      </c>
      <c r="F1251" t="s">
        <v>41</v>
      </c>
      <c r="G1251" t="s">
        <v>44</v>
      </c>
      <c r="H1251" t="s">
        <v>45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0</v>
      </c>
      <c r="P1251">
        <v>1</v>
      </c>
      <c r="Q1251">
        <v>0</v>
      </c>
      <c r="AF1251">
        <v>0</v>
      </c>
      <c r="AG1251">
        <v>1</v>
      </c>
      <c r="AH1251">
        <v>1</v>
      </c>
      <c r="AI1251">
        <v>0</v>
      </c>
      <c r="AJ1251">
        <v>1</v>
      </c>
      <c r="AK1251">
        <v>0</v>
      </c>
    </row>
    <row r="1252" spans="1:37" x14ac:dyDescent="0.25">
      <c r="A1252" t="str">
        <f>"1248"</f>
        <v>1248</v>
      </c>
      <c r="B1252" t="str">
        <f t="shared" si="68"/>
        <v>201</v>
      </c>
      <c r="C1252" t="str">
        <f t="shared" si="69"/>
        <v>50</v>
      </c>
      <c r="D1252" t="str">
        <f>"12"</f>
        <v>12</v>
      </c>
      <c r="E1252" t="str">
        <f>"201-50-12"</f>
        <v>201-50-12</v>
      </c>
      <c r="F1252" t="s">
        <v>41</v>
      </c>
      <c r="G1252" t="s">
        <v>44</v>
      </c>
      <c r="H1252" t="s">
        <v>45</v>
      </c>
      <c r="I1252">
        <v>1</v>
      </c>
      <c r="J1252">
        <v>0</v>
      </c>
      <c r="K1252">
        <v>0</v>
      </c>
      <c r="L1252">
        <v>1</v>
      </c>
      <c r="M1252">
        <v>0</v>
      </c>
      <c r="N1252">
        <v>1</v>
      </c>
      <c r="O1252">
        <v>1</v>
      </c>
      <c r="P1252">
        <v>0</v>
      </c>
      <c r="Q1252">
        <v>1</v>
      </c>
      <c r="AF1252">
        <v>1</v>
      </c>
      <c r="AG1252">
        <v>0</v>
      </c>
      <c r="AH1252">
        <v>1</v>
      </c>
      <c r="AI1252">
        <v>0</v>
      </c>
      <c r="AJ1252">
        <v>1</v>
      </c>
      <c r="AK1252">
        <v>0</v>
      </c>
    </row>
    <row r="1253" spans="1:37" x14ac:dyDescent="0.25">
      <c r="A1253" t="str">
        <f>"1249"</f>
        <v>1249</v>
      </c>
      <c r="B1253" t="str">
        <f t="shared" si="68"/>
        <v>201</v>
      </c>
      <c r="C1253" t="str">
        <f t="shared" si="69"/>
        <v>50</v>
      </c>
      <c r="D1253" t="str">
        <f>"8"</f>
        <v>8</v>
      </c>
      <c r="E1253" t="str">
        <f>"201-50-8"</f>
        <v>201-50-8</v>
      </c>
      <c r="F1253" t="s">
        <v>41</v>
      </c>
      <c r="G1253" t="s">
        <v>44</v>
      </c>
      <c r="H1253" t="s">
        <v>45</v>
      </c>
      <c r="I1253">
        <v>1</v>
      </c>
      <c r="J1253">
        <v>1</v>
      </c>
      <c r="K1253">
        <v>0</v>
      </c>
      <c r="L1253">
        <v>0</v>
      </c>
      <c r="M1253">
        <v>0</v>
      </c>
      <c r="N1253">
        <v>1</v>
      </c>
      <c r="O1253">
        <v>1</v>
      </c>
      <c r="P1253">
        <v>0</v>
      </c>
      <c r="Q1253">
        <v>0</v>
      </c>
      <c r="AF1253">
        <v>1</v>
      </c>
      <c r="AG1253">
        <v>0</v>
      </c>
      <c r="AH1253">
        <v>1</v>
      </c>
      <c r="AI1253">
        <v>0</v>
      </c>
      <c r="AJ1253">
        <v>1</v>
      </c>
      <c r="AK1253">
        <v>0</v>
      </c>
    </row>
    <row r="1254" spans="1:37" x14ac:dyDescent="0.25">
      <c r="A1254" t="str">
        <f>"1250"</f>
        <v>1250</v>
      </c>
      <c r="B1254" t="str">
        <f t="shared" si="68"/>
        <v>201</v>
      </c>
      <c r="C1254" t="str">
        <f t="shared" si="69"/>
        <v>50</v>
      </c>
      <c r="D1254" t="str">
        <f>"4"</f>
        <v>4</v>
      </c>
      <c r="E1254" t="str">
        <f>"201-50-4"</f>
        <v>201-50-4</v>
      </c>
      <c r="F1254" t="s">
        <v>41</v>
      </c>
      <c r="G1254" t="s">
        <v>44</v>
      </c>
      <c r="H1254" t="s">
        <v>45</v>
      </c>
      <c r="I1254">
        <v>0</v>
      </c>
      <c r="J1254">
        <v>0</v>
      </c>
      <c r="K1254">
        <v>1</v>
      </c>
      <c r="L1254">
        <v>0</v>
      </c>
      <c r="M1254">
        <v>1</v>
      </c>
      <c r="N1254">
        <v>0</v>
      </c>
      <c r="O1254">
        <v>1</v>
      </c>
      <c r="P1254">
        <v>1</v>
      </c>
      <c r="Q1254">
        <v>1</v>
      </c>
      <c r="AF1254">
        <v>0</v>
      </c>
      <c r="AG1254">
        <v>1</v>
      </c>
      <c r="AH1254">
        <v>0</v>
      </c>
      <c r="AI1254">
        <v>1</v>
      </c>
      <c r="AJ1254">
        <v>0</v>
      </c>
      <c r="AK1254">
        <v>1</v>
      </c>
    </row>
    <row r="1255" spans="1:37" x14ac:dyDescent="0.25">
      <c r="A1255" t="str">
        <f>"1251"</f>
        <v>1251</v>
      </c>
      <c r="B1255" t="str">
        <f t="shared" si="68"/>
        <v>201</v>
      </c>
      <c r="C1255" t="str">
        <f t="shared" ref="C1255:C1279" si="70">"51"</f>
        <v>51</v>
      </c>
      <c r="D1255" t="str">
        <f>"21"</f>
        <v>21</v>
      </c>
      <c r="E1255" t="str">
        <f>"201-51-21"</f>
        <v>201-51-21</v>
      </c>
      <c r="F1255" t="s">
        <v>41</v>
      </c>
      <c r="G1255" t="s">
        <v>42</v>
      </c>
      <c r="H1255" t="s">
        <v>43</v>
      </c>
      <c r="R1255">
        <v>0</v>
      </c>
      <c r="S1255">
        <v>0</v>
      </c>
      <c r="T1255">
        <v>0</v>
      </c>
      <c r="U1255">
        <v>1</v>
      </c>
      <c r="V1255">
        <v>0</v>
      </c>
      <c r="W1255">
        <v>0</v>
      </c>
      <c r="X1255">
        <v>1</v>
      </c>
      <c r="Y1255">
        <v>0</v>
      </c>
      <c r="Z1255">
        <v>1</v>
      </c>
      <c r="AA1255">
        <v>1</v>
      </c>
      <c r="AB1255">
        <v>1</v>
      </c>
      <c r="AC1255">
        <v>0</v>
      </c>
      <c r="AD1255">
        <v>0</v>
      </c>
      <c r="AE1255">
        <v>1</v>
      </c>
      <c r="AF1255">
        <v>0</v>
      </c>
      <c r="AG1255">
        <v>1</v>
      </c>
      <c r="AH1255">
        <v>0</v>
      </c>
      <c r="AI1255">
        <v>1</v>
      </c>
    </row>
    <row r="1256" spans="1:37" x14ac:dyDescent="0.25">
      <c r="A1256" t="str">
        <f>"1252"</f>
        <v>1252</v>
      </c>
      <c r="B1256" t="str">
        <f t="shared" si="68"/>
        <v>201</v>
      </c>
      <c r="C1256" t="str">
        <f t="shared" si="70"/>
        <v>51</v>
      </c>
      <c r="D1256" t="str">
        <f>"14"</f>
        <v>14</v>
      </c>
      <c r="E1256" t="str">
        <f>"201-51-14"</f>
        <v>201-51-14</v>
      </c>
      <c r="F1256" t="s">
        <v>41</v>
      </c>
      <c r="G1256" t="s">
        <v>42</v>
      </c>
      <c r="H1256" t="s">
        <v>43</v>
      </c>
      <c r="R1256">
        <v>0</v>
      </c>
      <c r="S1256">
        <v>0</v>
      </c>
      <c r="T1256">
        <v>1</v>
      </c>
      <c r="U1256">
        <v>0</v>
      </c>
      <c r="V1256">
        <v>0</v>
      </c>
      <c r="W1256">
        <v>0</v>
      </c>
      <c r="X1256">
        <v>0</v>
      </c>
      <c r="Y1256">
        <v>1</v>
      </c>
      <c r="Z1256">
        <v>1</v>
      </c>
      <c r="AA1256">
        <v>1</v>
      </c>
      <c r="AB1256">
        <v>1</v>
      </c>
      <c r="AC1256">
        <v>1</v>
      </c>
      <c r="AD1256">
        <v>0</v>
      </c>
      <c r="AE1256">
        <v>0</v>
      </c>
      <c r="AF1256">
        <v>0</v>
      </c>
      <c r="AG1256">
        <v>1</v>
      </c>
      <c r="AH1256">
        <v>0</v>
      </c>
      <c r="AI1256">
        <v>1</v>
      </c>
    </row>
    <row r="1257" spans="1:37" x14ac:dyDescent="0.25">
      <c r="A1257" t="str">
        <f>"1253"</f>
        <v>1253</v>
      </c>
      <c r="B1257" t="str">
        <f t="shared" si="68"/>
        <v>201</v>
      </c>
      <c r="C1257" t="str">
        <f t="shared" si="70"/>
        <v>51</v>
      </c>
      <c r="D1257" t="str">
        <f>"13"</f>
        <v>13</v>
      </c>
      <c r="E1257" t="str">
        <f>"201-51-13"</f>
        <v>201-51-13</v>
      </c>
      <c r="F1257" t="s">
        <v>41</v>
      </c>
      <c r="G1257" t="s">
        <v>42</v>
      </c>
      <c r="H1257" t="s">
        <v>43</v>
      </c>
      <c r="R1257">
        <v>0</v>
      </c>
      <c r="S1257">
        <v>0</v>
      </c>
      <c r="T1257">
        <v>1</v>
      </c>
      <c r="U1257">
        <v>0</v>
      </c>
      <c r="V1257">
        <v>0</v>
      </c>
      <c r="W1257">
        <v>0</v>
      </c>
      <c r="X1257">
        <v>0</v>
      </c>
      <c r="Y1257">
        <v>1</v>
      </c>
      <c r="Z1257">
        <v>1</v>
      </c>
      <c r="AA1257">
        <v>1</v>
      </c>
      <c r="AB1257">
        <v>1</v>
      </c>
      <c r="AC1257">
        <v>1</v>
      </c>
      <c r="AD1257">
        <v>0</v>
      </c>
      <c r="AE1257">
        <v>0</v>
      </c>
      <c r="AF1257">
        <v>0</v>
      </c>
      <c r="AG1257">
        <v>1</v>
      </c>
      <c r="AH1257">
        <v>0</v>
      </c>
      <c r="AI1257">
        <v>1</v>
      </c>
    </row>
    <row r="1258" spans="1:37" x14ac:dyDescent="0.25">
      <c r="A1258" t="str">
        <f>"1254"</f>
        <v>1254</v>
      </c>
      <c r="B1258" t="str">
        <f t="shared" si="68"/>
        <v>201</v>
      </c>
      <c r="C1258" t="str">
        <f t="shared" si="70"/>
        <v>51</v>
      </c>
      <c r="D1258" t="str">
        <f>"9"</f>
        <v>9</v>
      </c>
      <c r="E1258" t="str">
        <f>"201-51-9"</f>
        <v>201-51-9</v>
      </c>
      <c r="F1258" t="s">
        <v>41</v>
      </c>
      <c r="G1258" t="s">
        <v>42</v>
      </c>
      <c r="H1258" t="s">
        <v>43</v>
      </c>
      <c r="R1258">
        <v>1</v>
      </c>
      <c r="S1258">
        <v>0</v>
      </c>
      <c r="T1258">
        <v>0</v>
      </c>
      <c r="U1258">
        <v>1</v>
      </c>
      <c r="V1258">
        <v>0</v>
      </c>
      <c r="W1258">
        <v>1</v>
      </c>
      <c r="X1258">
        <v>0</v>
      </c>
      <c r="Y1258">
        <v>1</v>
      </c>
      <c r="Z1258">
        <v>0</v>
      </c>
      <c r="AA1258">
        <v>0</v>
      </c>
      <c r="AB1258">
        <v>1</v>
      </c>
      <c r="AC1258">
        <v>1</v>
      </c>
      <c r="AD1258">
        <v>0</v>
      </c>
      <c r="AE1258">
        <v>0</v>
      </c>
      <c r="AF1258">
        <v>0</v>
      </c>
      <c r="AG1258">
        <v>1</v>
      </c>
      <c r="AH1258">
        <v>0</v>
      </c>
      <c r="AI1258">
        <v>1</v>
      </c>
    </row>
    <row r="1259" spans="1:37" x14ac:dyDescent="0.25">
      <c r="A1259" t="str">
        <f>"1255"</f>
        <v>1255</v>
      </c>
      <c r="B1259" t="str">
        <f t="shared" si="68"/>
        <v>201</v>
      </c>
      <c r="C1259" t="str">
        <f t="shared" si="70"/>
        <v>51</v>
      </c>
      <c r="D1259" t="str">
        <f>"5"</f>
        <v>5</v>
      </c>
      <c r="E1259" t="str">
        <f>"201-51-5"</f>
        <v>201-51-5</v>
      </c>
      <c r="F1259" t="s">
        <v>41</v>
      </c>
      <c r="G1259" t="s">
        <v>42</v>
      </c>
      <c r="H1259" t="s">
        <v>43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1</v>
      </c>
      <c r="AA1259">
        <v>0</v>
      </c>
      <c r="AB1259">
        <v>0</v>
      </c>
      <c r="AC1259">
        <v>0</v>
      </c>
      <c r="AD1259">
        <v>0</v>
      </c>
      <c r="AE1259">
        <v>1</v>
      </c>
      <c r="AF1259">
        <v>1</v>
      </c>
      <c r="AG1259">
        <v>0</v>
      </c>
      <c r="AH1259">
        <v>1</v>
      </c>
      <c r="AI1259">
        <v>0</v>
      </c>
    </row>
    <row r="1260" spans="1:37" x14ac:dyDescent="0.25">
      <c r="A1260" t="str">
        <f>"1256"</f>
        <v>1256</v>
      </c>
      <c r="B1260" t="str">
        <f t="shared" si="68"/>
        <v>201</v>
      </c>
      <c r="C1260" t="str">
        <f t="shared" si="70"/>
        <v>51</v>
      </c>
      <c r="D1260" t="str">
        <f>"1"</f>
        <v>1</v>
      </c>
      <c r="E1260" t="str">
        <f>"201-51-1"</f>
        <v>201-51-1</v>
      </c>
      <c r="F1260" t="s">
        <v>41</v>
      </c>
      <c r="G1260" t="s">
        <v>42</v>
      </c>
      <c r="H1260" t="s">
        <v>43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0</v>
      </c>
      <c r="AA1260">
        <v>1</v>
      </c>
      <c r="AB1260">
        <v>1</v>
      </c>
      <c r="AC1260">
        <v>0</v>
      </c>
      <c r="AD1260">
        <v>0</v>
      </c>
      <c r="AE1260">
        <v>0</v>
      </c>
      <c r="AF1260">
        <v>1</v>
      </c>
      <c r="AG1260">
        <v>0</v>
      </c>
      <c r="AH1260">
        <v>1</v>
      </c>
      <c r="AI1260">
        <v>0</v>
      </c>
    </row>
    <row r="1261" spans="1:37" x14ac:dyDescent="0.25">
      <c r="A1261" t="str">
        <f>"1257"</f>
        <v>1257</v>
      </c>
      <c r="B1261" t="str">
        <f t="shared" si="68"/>
        <v>201</v>
      </c>
      <c r="C1261" t="str">
        <f t="shared" si="70"/>
        <v>51</v>
      </c>
      <c r="D1261" t="str">
        <f>"25"</f>
        <v>25</v>
      </c>
      <c r="E1261" t="str">
        <f>"201-51-25"</f>
        <v>201-51-25</v>
      </c>
      <c r="F1261" t="s">
        <v>41</v>
      </c>
      <c r="G1261" t="s">
        <v>42</v>
      </c>
      <c r="H1261" t="s">
        <v>43</v>
      </c>
      <c r="R1261">
        <v>1</v>
      </c>
      <c r="S1261">
        <v>0</v>
      </c>
      <c r="T1261">
        <v>0</v>
      </c>
      <c r="U1261">
        <v>0</v>
      </c>
      <c r="V1261">
        <v>0</v>
      </c>
      <c r="W1261">
        <v>1</v>
      </c>
      <c r="X1261">
        <v>0</v>
      </c>
      <c r="Y1261">
        <v>1</v>
      </c>
      <c r="Z1261">
        <v>1</v>
      </c>
      <c r="AA1261">
        <v>0</v>
      </c>
      <c r="AB1261">
        <v>0</v>
      </c>
      <c r="AC1261">
        <v>1</v>
      </c>
      <c r="AD1261">
        <v>1</v>
      </c>
      <c r="AE1261">
        <v>0</v>
      </c>
      <c r="AF1261">
        <v>0</v>
      </c>
      <c r="AG1261">
        <v>1</v>
      </c>
      <c r="AH1261">
        <v>0</v>
      </c>
      <c r="AI1261">
        <v>1</v>
      </c>
    </row>
    <row r="1262" spans="1:37" x14ac:dyDescent="0.25">
      <c r="A1262" t="str">
        <f>"1258"</f>
        <v>1258</v>
      </c>
      <c r="B1262" t="str">
        <f t="shared" si="68"/>
        <v>201</v>
      </c>
      <c r="C1262" t="str">
        <f t="shared" si="70"/>
        <v>51</v>
      </c>
      <c r="D1262" t="str">
        <f>"18"</f>
        <v>18</v>
      </c>
      <c r="E1262" t="str">
        <f>"201-51-18"</f>
        <v>201-51-18</v>
      </c>
      <c r="F1262" t="s">
        <v>41</v>
      </c>
      <c r="G1262" t="s">
        <v>42</v>
      </c>
      <c r="H1262" t="s">
        <v>43</v>
      </c>
      <c r="R1262">
        <v>0</v>
      </c>
      <c r="S1262">
        <v>1</v>
      </c>
      <c r="T1262">
        <v>0</v>
      </c>
      <c r="U1262">
        <v>1</v>
      </c>
      <c r="V1262">
        <v>1</v>
      </c>
      <c r="W1262">
        <v>1</v>
      </c>
      <c r="X1262">
        <v>0</v>
      </c>
      <c r="Y1262">
        <v>0</v>
      </c>
      <c r="Z1262">
        <v>0</v>
      </c>
      <c r="AA1262">
        <v>0</v>
      </c>
      <c r="AB1262">
        <v>0</v>
      </c>
      <c r="AC1262">
        <v>1</v>
      </c>
      <c r="AD1262">
        <v>0</v>
      </c>
      <c r="AE1262">
        <v>1</v>
      </c>
      <c r="AF1262">
        <v>0</v>
      </c>
      <c r="AG1262">
        <v>1</v>
      </c>
      <c r="AH1262">
        <v>0</v>
      </c>
      <c r="AI1262">
        <v>1</v>
      </c>
    </row>
    <row r="1263" spans="1:37" x14ac:dyDescent="0.25">
      <c r="A1263" t="str">
        <f>"1259"</f>
        <v>1259</v>
      </c>
      <c r="B1263" t="str">
        <f t="shared" si="68"/>
        <v>201</v>
      </c>
      <c r="C1263" t="str">
        <f t="shared" si="70"/>
        <v>51</v>
      </c>
      <c r="D1263" t="str">
        <f>"17"</f>
        <v>17</v>
      </c>
      <c r="E1263" t="str">
        <f>"201-51-17"</f>
        <v>201-51-17</v>
      </c>
      <c r="F1263" t="s">
        <v>41</v>
      </c>
      <c r="G1263" t="s">
        <v>42</v>
      </c>
      <c r="H1263" t="s">
        <v>43</v>
      </c>
      <c r="R1263">
        <v>0</v>
      </c>
      <c r="S1263">
        <v>0</v>
      </c>
      <c r="T1263">
        <v>1</v>
      </c>
      <c r="U1263">
        <v>0</v>
      </c>
      <c r="V1263">
        <v>0</v>
      </c>
      <c r="W1263">
        <v>1</v>
      </c>
      <c r="X1263">
        <v>0</v>
      </c>
      <c r="Y1263">
        <v>0</v>
      </c>
      <c r="Z1263">
        <v>1</v>
      </c>
      <c r="AA1263">
        <v>1</v>
      </c>
      <c r="AB1263">
        <v>0</v>
      </c>
      <c r="AC1263">
        <v>1</v>
      </c>
      <c r="AD1263">
        <v>1</v>
      </c>
      <c r="AE1263">
        <v>0</v>
      </c>
      <c r="AF1263">
        <v>1</v>
      </c>
      <c r="AG1263">
        <v>0</v>
      </c>
      <c r="AH1263">
        <v>1</v>
      </c>
      <c r="AI1263">
        <v>0</v>
      </c>
    </row>
    <row r="1264" spans="1:37" x14ac:dyDescent="0.25">
      <c r="A1264" t="str">
        <f>"1260"</f>
        <v>1260</v>
      </c>
      <c r="B1264" t="str">
        <f t="shared" si="68"/>
        <v>201</v>
      </c>
      <c r="C1264" t="str">
        <f t="shared" si="70"/>
        <v>51</v>
      </c>
      <c r="D1264" t="str">
        <f>"11"</f>
        <v>11</v>
      </c>
      <c r="E1264" t="str">
        <f>"201-51-11"</f>
        <v>201-51-11</v>
      </c>
      <c r="F1264" t="s">
        <v>41</v>
      </c>
      <c r="G1264" t="s">
        <v>42</v>
      </c>
      <c r="H1264" t="s">
        <v>43</v>
      </c>
      <c r="R1264">
        <v>1</v>
      </c>
      <c r="S1264">
        <v>0</v>
      </c>
      <c r="T1264">
        <v>0</v>
      </c>
      <c r="U1264">
        <v>0</v>
      </c>
      <c r="V1264">
        <v>0</v>
      </c>
      <c r="W1264">
        <v>1</v>
      </c>
      <c r="X1264">
        <v>0</v>
      </c>
      <c r="Y1264">
        <v>1</v>
      </c>
      <c r="Z1264">
        <v>0</v>
      </c>
      <c r="AA1264">
        <v>1</v>
      </c>
      <c r="AB1264">
        <v>1</v>
      </c>
      <c r="AC1264">
        <v>1</v>
      </c>
      <c r="AD1264">
        <v>0</v>
      </c>
      <c r="AE1264">
        <v>0</v>
      </c>
      <c r="AF1264">
        <v>0</v>
      </c>
      <c r="AG1264">
        <v>1</v>
      </c>
      <c r="AH1264">
        <v>0</v>
      </c>
      <c r="AI1264">
        <v>1</v>
      </c>
    </row>
    <row r="1265" spans="1:35" x14ac:dyDescent="0.25">
      <c r="A1265" t="str">
        <f>"1261"</f>
        <v>1261</v>
      </c>
      <c r="B1265" t="str">
        <f t="shared" si="68"/>
        <v>201</v>
      </c>
      <c r="C1265" t="str">
        <f t="shared" si="70"/>
        <v>51</v>
      </c>
      <c r="D1265" t="str">
        <f>"6"</f>
        <v>6</v>
      </c>
      <c r="E1265" t="str">
        <f>"201-51-6"</f>
        <v>201-51-6</v>
      </c>
      <c r="F1265" t="s">
        <v>41</v>
      </c>
      <c r="G1265" t="s">
        <v>42</v>
      </c>
      <c r="H1265" t="s">
        <v>43</v>
      </c>
      <c r="R1265">
        <v>0</v>
      </c>
      <c r="S1265">
        <v>0</v>
      </c>
      <c r="T1265">
        <v>1</v>
      </c>
      <c r="U1265">
        <v>1</v>
      </c>
      <c r="V1265">
        <v>0</v>
      </c>
      <c r="W1265">
        <v>0</v>
      </c>
      <c r="X1265">
        <v>0</v>
      </c>
      <c r="Y1265">
        <v>0</v>
      </c>
      <c r="Z1265">
        <v>0</v>
      </c>
      <c r="AA1265">
        <v>0</v>
      </c>
      <c r="AB1265">
        <v>1</v>
      </c>
      <c r="AC1265">
        <v>1</v>
      </c>
      <c r="AD1265">
        <v>0</v>
      </c>
      <c r="AE1265">
        <v>0</v>
      </c>
      <c r="AF1265">
        <v>0</v>
      </c>
      <c r="AG1265">
        <v>1</v>
      </c>
      <c r="AH1265">
        <v>0</v>
      </c>
      <c r="AI1265">
        <v>1</v>
      </c>
    </row>
    <row r="1266" spans="1:35" x14ac:dyDescent="0.25">
      <c r="A1266" t="str">
        <f>"1262"</f>
        <v>1262</v>
      </c>
      <c r="B1266" t="str">
        <f t="shared" si="68"/>
        <v>201</v>
      </c>
      <c r="C1266" t="str">
        <f t="shared" si="70"/>
        <v>51</v>
      </c>
      <c r="D1266" t="str">
        <f>"3"</f>
        <v>3</v>
      </c>
      <c r="E1266" t="str">
        <f>"201-51-3"</f>
        <v>201-51-3</v>
      </c>
      <c r="F1266" t="s">
        <v>41</v>
      </c>
      <c r="G1266" t="s">
        <v>42</v>
      </c>
      <c r="H1266" t="s">
        <v>43</v>
      </c>
      <c r="R1266">
        <v>0</v>
      </c>
      <c r="S1266">
        <v>0</v>
      </c>
      <c r="T1266">
        <v>0</v>
      </c>
      <c r="U1266">
        <v>0</v>
      </c>
      <c r="V1266">
        <v>1</v>
      </c>
      <c r="W1266">
        <v>1</v>
      </c>
      <c r="X1266">
        <v>0</v>
      </c>
      <c r="Y1266">
        <v>1</v>
      </c>
      <c r="Z1266">
        <v>0</v>
      </c>
      <c r="AA1266">
        <v>1</v>
      </c>
      <c r="AB1266">
        <v>1</v>
      </c>
      <c r="AC1266">
        <v>0</v>
      </c>
      <c r="AD1266">
        <v>1</v>
      </c>
      <c r="AE1266">
        <v>0</v>
      </c>
      <c r="AF1266">
        <v>0</v>
      </c>
      <c r="AG1266">
        <v>1</v>
      </c>
      <c r="AH1266">
        <v>0</v>
      </c>
      <c r="AI1266">
        <v>1</v>
      </c>
    </row>
    <row r="1267" spans="1:35" x14ac:dyDescent="0.25">
      <c r="A1267" t="str">
        <f>"1263"</f>
        <v>1263</v>
      </c>
      <c r="B1267" t="str">
        <f t="shared" si="68"/>
        <v>201</v>
      </c>
      <c r="C1267" t="str">
        <f t="shared" si="70"/>
        <v>51</v>
      </c>
      <c r="D1267" t="str">
        <f>"24"</f>
        <v>24</v>
      </c>
      <c r="E1267" t="str">
        <f>"201-51-24"</f>
        <v>201-51-24</v>
      </c>
      <c r="F1267" t="s">
        <v>41</v>
      </c>
      <c r="G1267" t="s">
        <v>42</v>
      </c>
      <c r="H1267" t="s">
        <v>43</v>
      </c>
      <c r="R1267">
        <v>0</v>
      </c>
      <c r="S1267">
        <v>0</v>
      </c>
      <c r="T1267">
        <v>1</v>
      </c>
      <c r="U1267">
        <v>0</v>
      </c>
      <c r="V1267">
        <v>0</v>
      </c>
      <c r="W1267">
        <v>1</v>
      </c>
      <c r="X1267">
        <v>0</v>
      </c>
      <c r="Y1267">
        <v>1</v>
      </c>
      <c r="Z1267">
        <v>1</v>
      </c>
      <c r="AA1267">
        <v>0</v>
      </c>
      <c r="AB1267">
        <v>0</v>
      </c>
      <c r="AC1267">
        <v>1</v>
      </c>
      <c r="AD1267">
        <v>1</v>
      </c>
      <c r="AE1267">
        <v>0</v>
      </c>
      <c r="AF1267">
        <v>0</v>
      </c>
      <c r="AG1267">
        <v>1</v>
      </c>
      <c r="AH1267">
        <v>1</v>
      </c>
      <c r="AI1267">
        <v>0</v>
      </c>
    </row>
    <row r="1268" spans="1:35" x14ac:dyDescent="0.25">
      <c r="A1268" t="str">
        <f>"1264"</f>
        <v>1264</v>
      </c>
      <c r="B1268" t="str">
        <f t="shared" si="68"/>
        <v>201</v>
      </c>
      <c r="C1268" t="str">
        <f t="shared" si="70"/>
        <v>51</v>
      </c>
      <c r="D1268" t="str">
        <f>"23"</f>
        <v>23</v>
      </c>
      <c r="E1268" t="str">
        <f>"201-51-23"</f>
        <v>201-51-23</v>
      </c>
      <c r="F1268" t="s">
        <v>41</v>
      </c>
      <c r="G1268" t="s">
        <v>42</v>
      </c>
      <c r="H1268" t="s">
        <v>43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1</v>
      </c>
      <c r="X1268">
        <v>0</v>
      </c>
      <c r="Y1268">
        <v>1</v>
      </c>
      <c r="Z1268">
        <v>1</v>
      </c>
      <c r="AA1268">
        <v>1</v>
      </c>
      <c r="AB1268">
        <v>0</v>
      </c>
      <c r="AC1268">
        <v>1</v>
      </c>
      <c r="AD1268">
        <v>1</v>
      </c>
      <c r="AE1268">
        <v>0</v>
      </c>
      <c r="AF1268">
        <v>1</v>
      </c>
      <c r="AG1268">
        <v>0</v>
      </c>
      <c r="AH1268">
        <v>1</v>
      </c>
      <c r="AI1268">
        <v>0</v>
      </c>
    </row>
    <row r="1269" spans="1:35" x14ac:dyDescent="0.25">
      <c r="A1269" t="str">
        <f>"1265"</f>
        <v>1265</v>
      </c>
      <c r="B1269" t="str">
        <f t="shared" si="68"/>
        <v>201</v>
      </c>
      <c r="C1269" t="str">
        <f t="shared" si="70"/>
        <v>51</v>
      </c>
      <c r="D1269" t="str">
        <f>"16"</f>
        <v>16</v>
      </c>
      <c r="E1269" t="str">
        <f>"201-51-16"</f>
        <v>201-51-16</v>
      </c>
      <c r="F1269" t="s">
        <v>41</v>
      </c>
      <c r="G1269" t="s">
        <v>42</v>
      </c>
      <c r="H1269" t="s">
        <v>43</v>
      </c>
      <c r="R1269">
        <v>0</v>
      </c>
      <c r="S1269">
        <v>1</v>
      </c>
      <c r="T1269">
        <v>0</v>
      </c>
      <c r="U1269">
        <v>0</v>
      </c>
      <c r="V1269">
        <v>1</v>
      </c>
      <c r="W1269">
        <v>0</v>
      </c>
      <c r="X1269">
        <v>0</v>
      </c>
      <c r="Y1269">
        <v>0</v>
      </c>
      <c r="Z1269">
        <v>1</v>
      </c>
      <c r="AA1269">
        <v>1</v>
      </c>
      <c r="AB1269">
        <v>0</v>
      </c>
      <c r="AC1269">
        <v>1</v>
      </c>
      <c r="AD1269">
        <v>0</v>
      </c>
      <c r="AE1269">
        <v>1</v>
      </c>
      <c r="AF1269">
        <v>0</v>
      </c>
      <c r="AG1269">
        <v>1</v>
      </c>
      <c r="AH1269">
        <v>1</v>
      </c>
      <c r="AI1269">
        <v>0</v>
      </c>
    </row>
    <row r="1270" spans="1:35" x14ac:dyDescent="0.25">
      <c r="A1270" t="str">
        <f>"1266"</f>
        <v>1266</v>
      </c>
      <c r="B1270" t="str">
        <f t="shared" si="68"/>
        <v>201</v>
      </c>
      <c r="C1270" t="str">
        <f t="shared" si="70"/>
        <v>51</v>
      </c>
      <c r="D1270" t="str">
        <f>"15"</f>
        <v>15</v>
      </c>
      <c r="E1270" t="str">
        <f>"201-51-15"</f>
        <v>201-51-15</v>
      </c>
      <c r="F1270" t="s">
        <v>41</v>
      </c>
      <c r="G1270" t="s">
        <v>42</v>
      </c>
      <c r="H1270" t="s">
        <v>43</v>
      </c>
      <c r="R1270">
        <v>0</v>
      </c>
      <c r="S1270">
        <v>0</v>
      </c>
      <c r="T1270">
        <v>1</v>
      </c>
      <c r="U1270">
        <v>0</v>
      </c>
      <c r="V1270">
        <v>0</v>
      </c>
      <c r="W1270">
        <v>1</v>
      </c>
      <c r="X1270">
        <v>0</v>
      </c>
      <c r="Y1270">
        <v>1</v>
      </c>
      <c r="Z1270">
        <v>1</v>
      </c>
      <c r="AA1270">
        <v>0</v>
      </c>
      <c r="AB1270">
        <v>1</v>
      </c>
      <c r="AC1270">
        <v>1</v>
      </c>
      <c r="AD1270">
        <v>0</v>
      </c>
      <c r="AE1270">
        <v>0</v>
      </c>
      <c r="AF1270">
        <v>1</v>
      </c>
      <c r="AG1270">
        <v>0</v>
      </c>
      <c r="AH1270">
        <v>1</v>
      </c>
      <c r="AI1270">
        <v>0</v>
      </c>
    </row>
    <row r="1271" spans="1:35" x14ac:dyDescent="0.25">
      <c r="A1271" t="str">
        <f>"1267"</f>
        <v>1267</v>
      </c>
      <c r="B1271" t="str">
        <f t="shared" si="68"/>
        <v>201</v>
      </c>
      <c r="C1271" t="str">
        <f t="shared" si="70"/>
        <v>51</v>
      </c>
      <c r="D1271" t="str">
        <f>"10"</f>
        <v>10</v>
      </c>
      <c r="E1271" t="str">
        <f>"201-51-10"</f>
        <v>201-51-10</v>
      </c>
      <c r="F1271" t="s">
        <v>41</v>
      </c>
      <c r="G1271" t="s">
        <v>42</v>
      </c>
      <c r="H1271" t="s">
        <v>43</v>
      </c>
      <c r="R1271">
        <v>1</v>
      </c>
      <c r="S1271">
        <v>0</v>
      </c>
      <c r="T1271">
        <v>0</v>
      </c>
      <c r="U1271">
        <v>1</v>
      </c>
      <c r="V1271">
        <v>0</v>
      </c>
      <c r="W1271">
        <v>1</v>
      </c>
      <c r="X1271">
        <v>0</v>
      </c>
      <c r="Y1271">
        <v>1</v>
      </c>
      <c r="Z1271">
        <v>0</v>
      </c>
      <c r="AA1271">
        <v>0</v>
      </c>
      <c r="AB1271">
        <v>1</v>
      </c>
      <c r="AC1271">
        <v>1</v>
      </c>
      <c r="AD1271">
        <v>0</v>
      </c>
      <c r="AE1271">
        <v>0</v>
      </c>
      <c r="AF1271">
        <v>0</v>
      </c>
      <c r="AG1271">
        <v>1</v>
      </c>
      <c r="AH1271">
        <v>0</v>
      </c>
      <c r="AI1271">
        <v>1</v>
      </c>
    </row>
    <row r="1272" spans="1:35" x14ac:dyDescent="0.25">
      <c r="A1272" t="str">
        <f>"1268"</f>
        <v>1268</v>
      </c>
      <c r="B1272" t="str">
        <f t="shared" si="68"/>
        <v>201</v>
      </c>
      <c r="C1272" t="str">
        <f t="shared" si="70"/>
        <v>51</v>
      </c>
      <c r="D1272" t="str">
        <f>"7"</f>
        <v>7</v>
      </c>
      <c r="E1272" t="str">
        <f>"201-51-7"</f>
        <v>201-51-7</v>
      </c>
      <c r="F1272" t="s">
        <v>41</v>
      </c>
      <c r="G1272" t="s">
        <v>42</v>
      </c>
      <c r="H1272" t="s">
        <v>43</v>
      </c>
      <c r="R1272">
        <v>0</v>
      </c>
      <c r="S1272">
        <v>0</v>
      </c>
      <c r="T1272">
        <v>1</v>
      </c>
      <c r="U1272">
        <v>1</v>
      </c>
      <c r="V1272">
        <v>0</v>
      </c>
      <c r="W1272">
        <v>1</v>
      </c>
      <c r="X1272">
        <v>0</v>
      </c>
      <c r="Y1272">
        <v>0</v>
      </c>
      <c r="Z1272">
        <v>0</v>
      </c>
      <c r="AA1272">
        <v>1</v>
      </c>
      <c r="AB1272">
        <v>1</v>
      </c>
      <c r="AC1272">
        <v>1</v>
      </c>
      <c r="AD1272">
        <v>0</v>
      </c>
      <c r="AE1272">
        <v>0</v>
      </c>
      <c r="AF1272">
        <v>0</v>
      </c>
      <c r="AG1272">
        <v>1</v>
      </c>
      <c r="AH1272">
        <v>0</v>
      </c>
      <c r="AI1272">
        <v>1</v>
      </c>
    </row>
    <row r="1273" spans="1:35" x14ac:dyDescent="0.25">
      <c r="A1273" t="str">
        <f>"1269"</f>
        <v>1269</v>
      </c>
      <c r="B1273" t="str">
        <f t="shared" si="68"/>
        <v>201</v>
      </c>
      <c r="C1273" t="str">
        <f t="shared" si="70"/>
        <v>51</v>
      </c>
      <c r="D1273" t="str">
        <f>"4"</f>
        <v>4</v>
      </c>
      <c r="E1273" t="str">
        <f>"201-51-4"</f>
        <v>201-51-4</v>
      </c>
      <c r="F1273" t="s">
        <v>41</v>
      </c>
      <c r="G1273" t="s">
        <v>42</v>
      </c>
      <c r="H1273" t="s">
        <v>43</v>
      </c>
      <c r="R1273">
        <v>0</v>
      </c>
      <c r="S1273">
        <v>0</v>
      </c>
      <c r="T1273">
        <v>1</v>
      </c>
      <c r="U1273">
        <v>1</v>
      </c>
      <c r="V1273">
        <v>0</v>
      </c>
      <c r="W1273">
        <v>0</v>
      </c>
      <c r="X1273">
        <v>0</v>
      </c>
      <c r="Y1273">
        <v>1</v>
      </c>
      <c r="Z1273">
        <v>0</v>
      </c>
      <c r="AA1273">
        <v>1</v>
      </c>
      <c r="AB1273">
        <v>1</v>
      </c>
      <c r="AC1273">
        <v>0</v>
      </c>
      <c r="AD1273">
        <v>1</v>
      </c>
      <c r="AE1273">
        <v>0</v>
      </c>
      <c r="AF1273">
        <v>0</v>
      </c>
      <c r="AG1273">
        <v>1</v>
      </c>
      <c r="AH1273">
        <v>0</v>
      </c>
      <c r="AI1273">
        <v>1</v>
      </c>
    </row>
    <row r="1274" spans="1:35" x14ac:dyDescent="0.25">
      <c r="A1274" t="str">
        <f>"1270"</f>
        <v>1270</v>
      </c>
      <c r="B1274" t="str">
        <f t="shared" si="68"/>
        <v>201</v>
      </c>
      <c r="C1274" t="str">
        <f t="shared" si="70"/>
        <v>51</v>
      </c>
      <c r="D1274" t="str">
        <f>"20"</f>
        <v>20</v>
      </c>
      <c r="E1274" t="str">
        <f>"201-51-20"</f>
        <v>201-51-20</v>
      </c>
      <c r="F1274" t="s">
        <v>41</v>
      </c>
      <c r="G1274" t="s">
        <v>42</v>
      </c>
      <c r="H1274" t="s">
        <v>43</v>
      </c>
      <c r="R1274">
        <v>0</v>
      </c>
      <c r="S1274">
        <v>0</v>
      </c>
      <c r="T1274">
        <v>1</v>
      </c>
      <c r="U1274">
        <v>0</v>
      </c>
      <c r="V1274">
        <v>0</v>
      </c>
      <c r="W1274">
        <v>1</v>
      </c>
      <c r="X1274">
        <v>0</v>
      </c>
      <c r="Y1274">
        <v>1</v>
      </c>
      <c r="Z1274">
        <v>1</v>
      </c>
      <c r="AA1274">
        <v>0</v>
      </c>
      <c r="AB1274">
        <v>0</v>
      </c>
      <c r="AC1274">
        <v>1</v>
      </c>
      <c r="AD1274">
        <v>1</v>
      </c>
      <c r="AE1274">
        <v>0</v>
      </c>
      <c r="AF1274">
        <v>0</v>
      </c>
      <c r="AG1274">
        <v>1</v>
      </c>
      <c r="AH1274">
        <v>1</v>
      </c>
      <c r="AI1274">
        <v>0</v>
      </c>
    </row>
    <row r="1275" spans="1:35" x14ac:dyDescent="0.25">
      <c r="A1275" t="str">
        <f>"1271"</f>
        <v>1271</v>
      </c>
      <c r="B1275" t="str">
        <f t="shared" si="68"/>
        <v>201</v>
      </c>
      <c r="C1275" t="str">
        <f t="shared" si="70"/>
        <v>51</v>
      </c>
      <c r="D1275" t="str">
        <f>"19"</f>
        <v>19</v>
      </c>
      <c r="E1275" t="str">
        <f>"201-51-19"</f>
        <v>201-51-19</v>
      </c>
      <c r="F1275" t="s">
        <v>41</v>
      </c>
      <c r="G1275" t="s">
        <v>42</v>
      </c>
      <c r="H1275" t="s">
        <v>43</v>
      </c>
      <c r="R1275">
        <v>0</v>
      </c>
      <c r="S1275">
        <v>0</v>
      </c>
      <c r="T1275">
        <v>1</v>
      </c>
      <c r="U1275">
        <v>0</v>
      </c>
      <c r="V1275">
        <v>0</v>
      </c>
      <c r="W1275">
        <v>1</v>
      </c>
      <c r="X1275">
        <v>0</v>
      </c>
      <c r="Y1275">
        <v>1</v>
      </c>
      <c r="Z1275">
        <v>1</v>
      </c>
      <c r="AA1275">
        <v>0</v>
      </c>
      <c r="AB1275">
        <v>0</v>
      </c>
      <c r="AC1275">
        <v>1</v>
      </c>
      <c r="AD1275">
        <v>1</v>
      </c>
      <c r="AE1275">
        <v>0</v>
      </c>
      <c r="AF1275">
        <v>1</v>
      </c>
      <c r="AG1275">
        <v>0</v>
      </c>
      <c r="AH1275">
        <v>1</v>
      </c>
      <c r="AI1275">
        <v>0</v>
      </c>
    </row>
    <row r="1276" spans="1:35" x14ac:dyDescent="0.25">
      <c r="A1276" t="str">
        <f>"1272"</f>
        <v>1272</v>
      </c>
      <c r="B1276" t="str">
        <f t="shared" si="68"/>
        <v>201</v>
      </c>
      <c r="C1276" t="str">
        <f t="shared" si="70"/>
        <v>51</v>
      </c>
      <c r="D1276" t="str">
        <f>"12"</f>
        <v>12</v>
      </c>
      <c r="E1276" t="str">
        <f>"201-51-12"</f>
        <v>201-51-12</v>
      </c>
      <c r="F1276" t="s">
        <v>41</v>
      </c>
      <c r="G1276" t="s">
        <v>42</v>
      </c>
      <c r="H1276" t="s">
        <v>43</v>
      </c>
      <c r="R1276">
        <v>1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1</v>
      </c>
      <c r="Z1276">
        <v>1</v>
      </c>
      <c r="AA1276">
        <v>1</v>
      </c>
      <c r="AB1276">
        <v>1</v>
      </c>
      <c r="AC1276">
        <v>1</v>
      </c>
      <c r="AD1276">
        <v>0</v>
      </c>
      <c r="AE1276">
        <v>0</v>
      </c>
      <c r="AF1276">
        <v>0</v>
      </c>
      <c r="AG1276">
        <v>1</v>
      </c>
      <c r="AH1276">
        <v>0</v>
      </c>
      <c r="AI1276">
        <v>1</v>
      </c>
    </row>
    <row r="1277" spans="1:35" x14ac:dyDescent="0.25">
      <c r="A1277" t="str">
        <f>"1273"</f>
        <v>1273</v>
      </c>
      <c r="B1277" t="str">
        <f t="shared" si="68"/>
        <v>201</v>
      </c>
      <c r="C1277" t="str">
        <f t="shared" si="70"/>
        <v>51</v>
      </c>
      <c r="D1277" t="str">
        <f>"8"</f>
        <v>8</v>
      </c>
      <c r="E1277" t="str">
        <f>"201-51-8"</f>
        <v>201-51-8</v>
      </c>
      <c r="F1277" t="s">
        <v>41</v>
      </c>
      <c r="G1277" t="s">
        <v>42</v>
      </c>
      <c r="H1277" t="s">
        <v>43</v>
      </c>
      <c r="R1277">
        <v>0</v>
      </c>
      <c r="S1277">
        <v>0</v>
      </c>
      <c r="T1277">
        <v>1</v>
      </c>
      <c r="U1277">
        <v>1</v>
      </c>
      <c r="V1277">
        <v>0</v>
      </c>
      <c r="W1277">
        <v>1</v>
      </c>
      <c r="X1277">
        <v>0</v>
      </c>
      <c r="Y1277">
        <v>0</v>
      </c>
      <c r="Z1277">
        <v>0</v>
      </c>
      <c r="AA1277">
        <v>1</v>
      </c>
      <c r="AB1277">
        <v>1</v>
      </c>
      <c r="AC1277">
        <v>1</v>
      </c>
      <c r="AD1277">
        <v>0</v>
      </c>
      <c r="AE1277">
        <v>0</v>
      </c>
      <c r="AF1277">
        <v>0</v>
      </c>
      <c r="AG1277">
        <v>1</v>
      </c>
      <c r="AH1277">
        <v>0</v>
      </c>
      <c r="AI1277">
        <v>1</v>
      </c>
    </row>
    <row r="1278" spans="1:35" x14ac:dyDescent="0.25">
      <c r="A1278" t="str">
        <f>"1274"</f>
        <v>1274</v>
      </c>
      <c r="B1278" t="str">
        <f t="shared" si="68"/>
        <v>201</v>
      </c>
      <c r="C1278" t="str">
        <f t="shared" si="70"/>
        <v>51</v>
      </c>
      <c r="D1278" t="str">
        <f>"2"</f>
        <v>2</v>
      </c>
      <c r="E1278" t="str">
        <f>"201-51-2"</f>
        <v>201-51-2</v>
      </c>
      <c r="F1278" t="s">
        <v>41</v>
      </c>
      <c r="G1278" t="s">
        <v>42</v>
      </c>
      <c r="H1278" t="s">
        <v>43</v>
      </c>
      <c r="R1278">
        <v>0</v>
      </c>
      <c r="S1278">
        <v>0</v>
      </c>
      <c r="T1278">
        <v>1</v>
      </c>
      <c r="U1278">
        <v>0</v>
      </c>
      <c r="V1278">
        <v>0</v>
      </c>
      <c r="W1278">
        <v>1</v>
      </c>
      <c r="X1278">
        <v>0</v>
      </c>
      <c r="Y1278">
        <v>1</v>
      </c>
      <c r="Z1278">
        <v>0</v>
      </c>
      <c r="AA1278">
        <v>1</v>
      </c>
      <c r="AB1278">
        <v>1</v>
      </c>
      <c r="AC1278">
        <v>0</v>
      </c>
      <c r="AD1278">
        <v>1</v>
      </c>
      <c r="AE1278">
        <v>0</v>
      </c>
      <c r="AF1278">
        <v>0</v>
      </c>
      <c r="AG1278">
        <v>1</v>
      </c>
      <c r="AH1278">
        <v>0</v>
      </c>
      <c r="AI1278">
        <v>1</v>
      </c>
    </row>
    <row r="1279" spans="1:35" x14ac:dyDescent="0.25">
      <c r="A1279" t="str">
        <f>"1275"</f>
        <v>1275</v>
      </c>
      <c r="B1279" t="str">
        <f t="shared" si="68"/>
        <v>201</v>
      </c>
      <c r="C1279" t="str">
        <f t="shared" si="70"/>
        <v>51</v>
      </c>
      <c r="D1279" t="str">
        <f>"22"</f>
        <v>22</v>
      </c>
      <c r="E1279" t="str">
        <f>"201-51-22"</f>
        <v>201-51-22</v>
      </c>
      <c r="F1279" t="s">
        <v>41</v>
      </c>
      <c r="G1279" t="s">
        <v>42</v>
      </c>
      <c r="H1279" t="s">
        <v>43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1</v>
      </c>
      <c r="X1279">
        <v>0</v>
      </c>
      <c r="Y1279">
        <v>1</v>
      </c>
      <c r="Z1279">
        <v>1</v>
      </c>
      <c r="AA1279">
        <v>1</v>
      </c>
      <c r="AB1279">
        <v>0</v>
      </c>
      <c r="AC1279">
        <v>1</v>
      </c>
      <c r="AD1279">
        <v>1</v>
      </c>
      <c r="AE1279">
        <v>0</v>
      </c>
      <c r="AF1279">
        <v>1</v>
      </c>
      <c r="AG1279">
        <v>0</v>
      </c>
      <c r="AH1279">
        <v>1</v>
      </c>
      <c r="AI1279">
        <v>0</v>
      </c>
    </row>
    <row r="1280" spans="1:35" x14ac:dyDescent="0.25">
      <c r="A1280" t="str">
        <f>"1276"</f>
        <v>1276</v>
      </c>
      <c r="B1280" t="str">
        <f t="shared" si="68"/>
        <v>201</v>
      </c>
      <c r="C1280" t="str">
        <f t="shared" ref="C1280:C1304" si="71">"52"</f>
        <v>52</v>
      </c>
      <c r="D1280" t="str">
        <f>"19"</f>
        <v>19</v>
      </c>
      <c r="E1280" t="str">
        <f>"201-52-19"</f>
        <v>201-52-19</v>
      </c>
      <c r="F1280" t="s">
        <v>41</v>
      </c>
      <c r="G1280" t="s">
        <v>42</v>
      </c>
      <c r="H1280" t="s">
        <v>43</v>
      </c>
      <c r="R1280">
        <v>0</v>
      </c>
      <c r="S1280">
        <v>1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1</v>
      </c>
      <c r="Z1280">
        <v>1</v>
      </c>
      <c r="AA1280">
        <v>1</v>
      </c>
      <c r="AB1280">
        <v>1</v>
      </c>
      <c r="AC1280">
        <v>1</v>
      </c>
      <c r="AD1280">
        <v>0</v>
      </c>
      <c r="AE1280">
        <v>0</v>
      </c>
      <c r="AF1280">
        <v>0</v>
      </c>
      <c r="AG1280">
        <v>1</v>
      </c>
      <c r="AH1280">
        <v>0</v>
      </c>
      <c r="AI1280">
        <v>0</v>
      </c>
    </row>
    <row r="1281" spans="1:35" x14ac:dyDescent="0.25">
      <c r="A1281" t="str">
        <f>"1277"</f>
        <v>1277</v>
      </c>
      <c r="B1281" t="str">
        <f t="shared" si="68"/>
        <v>201</v>
      </c>
      <c r="C1281" t="str">
        <f t="shared" si="71"/>
        <v>52</v>
      </c>
      <c r="D1281" t="str">
        <f>"18"</f>
        <v>18</v>
      </c>
      <c r="E1281" t="str">
        <f>"201-52-18"</f>
        <v>201-52-18</v>
      </c>
      <c r="F1281" t="s">
        <v>41</v>
      </c>
      <c r="G1281" t="s">
        <v>42</v>
      </c>
      <c r="H1281" t="s">
        <v>43</v>
      </c>
      <c r="R1281">
        <v>1</v>
      </c>
      <c r="S1281">
        <v>1</v>
      </c>
      <c r="T1281">
        <v>1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1</v>
      </c>
      <c r="AA1281">
        <v>0</v>
      </c>
      <c r="AB1281">
        <v>1</v>
      </c>
      <c r="AC1281">
        <v>1</v>
      </c>
      <c r="AD1281">
        <v>0</v>
      </c>
      <c r="AE1281">
        <v>0</v>
      </c>
      <c r="AF1281">
        <v>0</v>
      </c>
      <c r="AG1281">
        <v>1</v>
      </c>
      <c r="AH1281">
        <v>0</v>
      </c>
      <c r="AI1281">
        <v>1</v>
      </c>
    </row>
    <row r="1282" spans="1:35" x14ac:dyDescent="0.25">
      <c r="A1282" t="str">
        <f>"1278"</f>
        <v>1278</v>
      </c>
      <c r="B1282" t="str">
        <f t="shared" si="68"/>
        <v>201</v>
      </c>
      <c r="C1282" t="str">
        <f t="shared" si="71"/>
        <v>52</v>
      </c>
      <c r="D1282" t="str">
        <f>"13"</f>
        <v>13</v>
      </c>
      <c r="E1282" t="str">
        <f>"201-52-13"</f>
        <v>201-52-13</v>
      </c>
      <c r="F1282" t="s">
        <v>41</v>
      </c>
      <c r="G1282" t="s">
        <v>42</v>
      </c>
      <c r="H1282" t="s">
        <v>43</v>
      </c>
      <c r="R1282">
        <v>0</v>
      </c>
      <c r="S1282">
        <v>0</v>
      </c>
      <c r="T1282">
        <v>1</v>
      </c>
      <c r="U1282">
        <v>0</v>
      </c>
      <c r="V1282">
        <v>0</v>
      </c>
      <c r="W1282">
        <v>1</v>
      </c>
      <c r="X1282">
        <v>0</v>
      </c>
      <c r="Y1282">
        <v>1</v>
      </c>
      <c r="Z1282">
        <v>1</v>
      </c>
      <c r="AA1282">
        <v>0</v>
      </c>
      <c r="AB1282">
        <v>1</v>
      </c>
      <c r="AC1282">
        <v>0</v>
      </c>
      <c r="AD1282">
        <v>1</v>
      </c>
      <c r="AE1282">
        <v>0</v>
      </c>
      <c r="AF1282">
        <v>0</v>
      </c>
      <c r="AG1282">
        <v>1</v>
      </c>
      <c r="AH1282">
        <v>0</v>
      </c>
      <c r="AI1282">
        <v>1</v>
      </c>
    </row>
    <row r="1283" spans="1:35" x14ac:dyDescent="0.25">
      <c r="A1283" t="str">
        <f>"1279"</f>
        <v>1279</v>
      </c>
      <c r="B1283" t="str">
        <f t="shared" si="68"/>
        <v>201</v>
      </c>
      <c r="C1283" t="str">
        <f t="shared" si="71"/>
        <v>52</v>
      </c>
      <c r="D1283" t="str">
        <f>"12"</f>
        <v>12</v>
      </c>
      <c r="E1283" t="str">
        <f>"201-52-12"</f>
        <v>201-52-12</v>
      </c>
      <c r="F1283" t="s">
        <v>41</v>
      </c>
      <c r="G1283" t="s">
        <v>42</v>
      </c>
      <c r="H1283" t="s">
        <v>43</v>
      </c>
      <c r="R1283">
        <v>1</v>
      </c>
      <c r="S1283">
        <v>0</v>
      </c>
      <c r="T1283">
        <v>0</v>
      </c>
      <c r="U1283">
        <v>0</v>
      </c>
      <c r="V1283">
        <v>0</v>
      </c>
      <c r="W1283">
        <v>1</v>
      </c>
      <c r="X1283">
        <v>0</v>
      </c>
      <c r="Y1283">
        <v>0</v>
      </c>
      <c r="Z1283">
        <v>1</v>
      </c>
      <c r="AA1283">
        <v>1</v>
      </c>
      <c r="AB1283">
        <v>1</v>
      </c>
      <c r="AC1283">
        <v>1</v>
      </c>
      <c r="AD1283">
        <v>0</v>
      </c>
      <c r="AE1283">
        <v>0</v>
      </c>
      <c r="AF1283">
        <v>0</v>
      </c>
      <c r="AG1283">
        <v>1</v>
      </c>
      <c r="AH1283">
        <v>1</v>
      </c>
      <c r="AI1283">
        <v>0</v>
      </c>
    </row>
    <row r="1284" spans="1:35" x14ac:dyDescent="0.25">
      <c r="A1284" t="str">
        <f>"1280"</f>
        <v>1280</v>
      </c>
      <c r="B1284" t="str">
        <f t="shared" si="68"/>
        <v>201</v>
      </c>
      <c r="C1284" t="str">
        <f t="shared" si="71"/>
        <v>52</v>
      </c>
      <c r="D1284" t="str">
        <f>"7"</f>
        <v>7</v>
      </c>
      <c r="E1284" t="str">
        <f>"201-52-7"</f>
        <v>201-52-7</v>
      </c>
      <c r="F1284" t="s">
        <v>41</v>
      </c>
      <c r="G1284" t="s">
        <v>42</v>
      </c>
      <c r="H1284" t="s">
        <v>43</v>
      </c>
      <c r="R1284">
        <v>0</v>
      </c>
      <c r="S1284">
        <v>0</v>
      </c>
      <c r="T1284">
        <v>1</v>
      </c>
      <c r="U1284">
        <v>0</v>
      </c>
      <c r="V1284">
        <v>0</v>
      </c>
      <c r="W1284">
        <v>1</v>
      </c>
      <c r="X1284">
        <v>0</v>
      </c>
      <c r="Y1284">
        <v>1</v>
      </c>
      <c r="Z1284">
        <v>1</v>
      </c>
      <c r="AA1284">
        <v>0</v>
      </c>
      <c r="AB1284">
        <v>1</v>
      </c>
      <c r="AC1284">
        <v>1</v>
      </c>
      <c r="AD1284">
        <v>0</v>
      </c>
      <c r="AE1284">
        <v>0</v>
      </c>
      <c r="AF1284">
        <v>0</v>
      </c>
      <c r="AG1284">
        <v>1</v>
      </c>
      <c r="AH1284">
        <v>0</v>
      </c>
      <c r="AI1284">
        <v>1</v>
      </c>
    </row>
    <row r="1285" spans="1:35" x14ac:dyDescent="0.25">
      <c r="A1285" t="str">
        <f>"1281"</f>
        <v>1281</v>
      </c>
      <c r="B1285" t="str">
        <f t="shared" ref="B1285:B1348" si="72">"201"</f>
        <v>201</v>
      </c>
      <c r="C1285" t="str">
        <f t="shared" si="71"/>
        <v>52</v>
      </c>
      <c r="D1285" t="str">
        <f>"4"</f>
        <v>4</v>
      </c>
      <c r="E1285" t="str">
        <f>"201-52-4"</f>
        <v>201-52-4</v>
      </c>
      <c r="F1285" t="s">
        <v>41</v>
      </c>
      <c r="G1285" t="s">
        <v>42</v>
      </c>
      <c r="H1285" t="s">
        <v>43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1</v>
      </c>
      <c r="X1285">
        <v>0</v>
      </c>
      <c r="Y1285">
        <v>1</v>
      </c>
      <c r="Z1285">
        <v>1</v>
      </c>
      <c r="AA1285">
        <v>1</v>
      </c>
      <c r="AB1285">
        <v>1</v>
      </c>
      <c r="AC1285">
        <v>0</v>
      </c>
      <c r="AD1285">
        <v>1</v>
      </c>
      <c r="AE1285">
        <v>0</v>
      </c>
      <c r="AF1285">
        <v>0</v>
      </c>
      <c r="AG1285">
        <v>1</v>
      </c>
      <c r="AH1285">
        <v>1</v>
      </c>
      <c r="AI1285">
        <v>0</v>
      </c>
    </row>
    <row r="1286" spans="1:35" x14ac:dyDescent="0.25">
      <c r="A1286" t="str">
        <f>"1282"</f>
        <v>1282</v>
      </c>
      <c r="B1286" t="str">
        <f t="shared" si="72"/>
        <v>201</v>
      </c>
      <c r="C1286" t="str">
        <f t="shared" si="71"/>
        <v>52</v>
      </c>
      <c r="D1286" t="str">
        <f>"3"</f>
        <v>3</v>
      </c>
      <c r="E1286" t="str">
        <f>"201-52-3"</f>
        <v>201-52-3</v>
      </c>
      <c r="F1286" t="s">
        <v>41</v>
      </c>
      <c r="G1286" t="s">
        <v>42</v>
      </c>
      <c r="H1286" t="s">
        <v>43</v>
      </c>
      <c r="R1286">
        <v>1</v>
      </c>
      <c r="S1286">
        <v>0</v>
      </c>
      <c r="T1286">
        <v>1</v>
      </c>
      <c r="U1286">
        <v>0</v>
      </c>
      <c r="V1286">
        <v>0</v>
      </c>
      <c r="W1286">
        <v>1</v>
      </c>
      <c r="X1286">
        <v>0</v>
      </c>
      <c r="Y1286">
        <v>0</v>
      </c>
      <c r="Z1286">
        <v>0</v>
      </c>
      <c r="AA1286">
        <v>1</v>
      </c>
      <c r="AB1286">
        <v>1</v>
      </c>
      <c r="AC1286">
        <v>0</v>
      </c>
      <c r="AD1286">
        <v>1</v>
      </c>
      <c r="AE1286">
        <v>0</v>
      </c>
      <c r="AF1286">
        <v>0</v>
      </c>
      <c r="AG1286">
        <v>1</v>
      </c>
      <c r="AH1286">
        <v>1</v>
      </c>
      <c r="AI1286">
        <v>0</v>
      </c>
    </row>
    <row r="1287" spans="1:35" x14ac:dyDescent="0.25">
      <c r="A1287" t="str">
        <f>"1283"</f>
        <v>1283</v>
      </c>
      <c r="B1287" t="str">
        <f t="shared" si="72"/>
        <v>201</v>
      </c>
      <c r="C1287" t="str">
        <f t="shared" si="71"/>
        <v>52</v>
      </c>
      <c r="D1287" t="str">
        <f>"21"</f>
        <v>21</v>
      </c>
      <c r="E1287" t="str">
        <f>"201-52-21"</f>
        <v>201-52-21</v>
      </c>
      <c r="F1287" t="s">
        <v>41</v>
      </c>
      <c r="G1287" t="s">
        <v>42</v>
      </c>
      <c r="H1287" t="s">
        <v>43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1</v>
      </c>
      <c r="X1287">
        <v>0</v>
      </c>
      <c r="Y1287">
        <v>1</v>
      </c>
      <c r="Z1287">
        <v>1</v>
      </c>
      <c r="AA1287">
        <v>1</v>
      </c>
      <c r="AB1287">
        <v>1</v>
      </c>
      <c r="AC1287">
        <v>1</v>
      </c>
      <c r="AD1287">
        <v>0</v>
      </c>
      <c r="AE1287">
        <v>0</v>
      </c>
      <c r="AF1287">
        <v>0</v>
      </c>
      <c r="AG1287">
        <v>1</v>
      </c>
      <c r="AH1287">
        <v>1</v>
      </c>
      <c r="AI1287">
        <v>0</v>
      </c>
    </row>
    <row r="1288" spans="1:35" x14ac:dyDescent="0.25">
      <c r="A1288" t="str">
        <f>"1284"</f>
        <v>1284</v>
      </c>
      <c r="B1288" t="str">
        <f t="shared" si="72"/>
        <v>201</v>
      </c>
      <c r="C1288" t="str">
        <f t="shared" si="71"/>
        <v>52</v>
      </c>
      <c r="D1288" t="str">
        <f>"20"</f>
        <v>20</v>
      </c>
      <c r="E1288" t="str">
        <f>"201-52-20"</f>
        <v>201-52-20</v>
      </c>
      <c r="F1288" t="s">
        <v>41</v>
      </c>
      <c r="G1288" t="s">
        <v>42</v>
      </c>
      <c r="H1288" t="s">
        <v>43</v>
      </c>
      <c r="R1288">
        <v>0</v>
      </c>
      <c r="S1288">
        <v>1</v>
      </c>
      <c r="T1288">
        <v>0</v>
      </c>
      <c r="U1288">
        <v>1</v>
      </c>
      <c r="V1288">
        <v>1</v>
      </c>
      <c r="W1288">
        <v>1</v>
      </c>
      <c r="X1288">
        <v>0</v>
      </c>
      <c r="Y1288">
        <v>0</v>
      </c>
      <c r="Z1288">
        <v>0</v>
      </c>
      <c r="AA1288">
        <v>0</v>
      </c>
      <c r="AB1288">
        <v>0</v>
      </c>
      <c r="AC1288">
        <v>1</v>
      </c>
      <c r="AD1288">
        <v>0</v>
      </c>
      <c r="AE1288">
        <v>1</v>
      </c>
      <c r="AF1288">
        <v>0</v>
      </c>
      <c r="AG1288">
        <v>1</v>
      </c>
      <c r="AH1288">
        <v>0</v>
      </c>
      <c r="AI1288">
        <v>1</v>
      </c>
    </row>
    <row r="1289" spans="1:35" x14ac:dyDescent="0.25">
      <c r="A1289" t="str">
        <f>"1285"</f>
        <v>1285</v>
      </c>
      <c r="B1289" t="str">
        <f t="shared" si="72"/>
        <v>201</v>
      </c>
      <c r="C1289" t="str">
        <f t="shared" si="71"/>
        <v>52</v>
      </c>
      <c r="D1289" t="str">
        <f>"10"</f>
        <v>10</v>
      </c>
      <c r="E1289" t="str">
        <f>"201-52-10"</f>
        <v>201-52-10</v>
      </c>
      <c r="F1289" t="s">
        <v>41</v>
      </c>
      <c r="G1289" t="s">
        <v>42</v>
      </c>
      <c r="H1289" t="s">
        <v>43</v>
      </c>
      <c r="R1289">
        <v>0</v>
      </c>
      <c r="S1289">
        <v>0</v>
      </c>
      <c r="T1289">
        <v>0</v>
      </c>
      <c r="U1289">
        <v>1</v>
      </c>
      <c r="V1289">
        <v>0</v>
      </c>
      <c r="W1289">
        <v>1</v>
      </c>
      <c r="X1289">
        <v>0</v>
      </c>
      <c r="Y1289">
        <v>1</v>
      </c>
      <c r="Z1289">
        <v>0</v>
      </c>
      <c r="AA1289">
        <v>1</v>
      </c>
      <c r="AB1289">
        <v>1</v>
      </c>
      <c r="AC1289">
        <v>1</v>
      </c>
      <c r="AD1289">
        <v>0</v>
      </c>
      <c r="AE1289">
        <v>0</v>
      </c>
      <c r="AF1289">
        <v>1</v>
      </c>
      <c r="AG1289">
        <v>0</v>
      </c>
      <c r="AH1289">
        <v>1</v>
      </c>
      <c r="AI1289">
        <v>0</v>
      </c>
    </row>
    <row r="1290" spans="1:35" x14ac:dyDescent="0.25">
      <c r="A1290" t="str">
        <f>"1286"</f>
        <v>1286</v>
      </c>
      <c r="B1290" t="str">
        <f t="shared" si="72"/>
        <v>201</v>
      </c>
      <c r="C1290" t="str">
        <f t="shared" si="71"/>
        <v>52</v>
      </c>
      <c r="D1290" t="str">
        <f>"8"</f>
        <v>8</v>
      </c>
      <c r="E1290" t="str">
        <f>"201-52-8"</f>
        <v>201-52-8</v>
      </c>
      <c r="F1290" t="s">
        <v>41</v>
      </c>
      <c r="G1290" t="s">
        <v>42</v>
      </c>
      <c r="H1290" t="s">
        <v>43</v>
      </c>
      <c r="R1290">
        <v>0</v>
      </c>
      <c r="S1290">
        <v>0</v>
      </c>
      <c r="T1290">
        <v>1</v>
      </c>
      <c r="U1290">
        <v>0</v>
      </c>
      <c r="V1290">
        <v>0</v>
      </c>
      <c r="W1290">
        <v>1</v>
      </c>
      <c r="X1290">
        <v>0</v>
      </c>
      <c r="Y1290">
        <v>1</v>
      </c>
      <c r="Z1290">
        <v>1</v>
      </c>
      <c r="AA1290">
        <v>0</v>
      </c>
      <c r="AB1290">
        <v>1</v>
      </c>
      <c r="AC1290">
        <v>1</v>
      </c>
      <c r="AD1290">
        <v>0</v>
      </c>
      <c r="AE1290">
        <v>0</v>
      </c>
      <c r="AF1290">
        <v>0</v>
      </c>
      <c r="AG1290">
        <v>1</v>
      </c>
      <c r="AH1290">
        <v>1</v>
      </c>
      <c r="AI1290">
        <v>0</v>
      </c>
    </row>
    <row r="1291" spans="1:35" x14ac:dyDescent="0.25">
      <c r="A1291" t="str">
        <f>"1287"</f>
        <v>1287</v>
      </c>
      <c r="B1291" t="str">
        <f t="shared" si="72"/>
        <v>201</v>
      </c>
      <c r="C1291" t="str">
        <f t="shared" si="71"/>
        <v>52</v>
      </c>
      <c r="D1291" t="str">
        <f>"5"</f>
        <v>5</v>
      </c>
      <c r="E1291" t="str">
        <f>"201-52-5"</f>
        <v>201-52-5</v>
      </c>
      <c r="F1291" t="s">
        <v>41</v>
      </c>
      <c r="G1291" t="s">
        <v>42</v>
      </c>
      <c r="H1291" t="s">
        <v>43</v>
      </c>
      <c r="R1291">
        <v>1</v>
      </c>
      <c r="S1291">
        <v>0</v>
      </c>
      <c r="T1291">
        <v>0</v>
      </c>
      <c r="U1291">
        <v>0</v>
      </c>
      <c r="V1291">
        <v>0</v>
      </c>
      <c r="W1291">
        <v>1</v>
      </c>
      <c r="X1291">
        <v>0</v>
      </c>
      <c r="Y1291">
        <v>1</v>
      </c>
      <c r="Z1291">
        <v>1</v>
      </c>
      <c r="AA1291">
        <v>0</v>
      </c>
      <c r="AB1291">
        <v>1</v>
      </c>
      <c r="AC1291">
        <v>1</v>
      </c>
      <c r="AD1291">
        <v>0</v>
      </c>
      <c r="AE1291">
        <v>0</v>
      </c>
      <c r="AF1291">
        <v>1</v>
      </c>
      <c r="AG1291">
        <v>0</v>
      </c>
      <c r="AH1291">
        <v>1</v>
      </c>
      <c r="AI1291">
        <v>0</v>
      </c>
    </row>
    <row r="1292" spans="1:35" x14ac:dyDescent="0.25">
      <c r="A1292" t="str">
        <f>"1288"</f>
        <v>1288</v>
      </c>
      <c r="B1292" t="str">
        <f t="shared" si="72"/>
        <v>201</v>
      </c>
      <c r="C1292" t="str">
        <f t="shared" si="71"/>
        <v>52</v>
      </c>
      <c r="D1292" t="str">
        <f>"2"</f>
        <v>2</v>
      </c>
      <c r="E1292" t="str">
        <f>"201-52-2"</f>
        <v>201-52-2</v>
      </c>
      <c r="F1292" t="s">
        <v>41</v>
      </c>
      <c r="G1292" t="s">
        <v>42</v>
      </c>
      <c r="H1292" t="s">
        <v>43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1</v>
      </c>
      <c r="X1292">
        <v>0</v>
      </c>
      <c r="Y1292">
        <v>1</v>
      </c>
      <c r="Z1292">
        <v>1</v>
      </c>
      <c r="AA1292">
        <v>1</v>
      </c>
      <c r="AB1292">
        <v>1</v>
      </c>
      <c r="AC1292">
        <v>0</v>
      </c>
      <c r="AD1292">
        <v>1</v>
      </c>
      <c r="AE1292">
        <v>0</v>
      </c>
      <c r="AF1292">
        <v>0</v>
      </c>
      <c r="AG1292">
        <v>1</v>
      </c>
      <c r="AH1292">
        <v>1</v>
      </c>
      <c r="AI1292">
        <v>0</v>
      </c>
    </row>
    <row r="1293" spans="1:35" x14ac:dyDescent="0.25">
      <c r="A1293" t="str">
        <f>"1289"</f>
        <v>1289</v>
      </c>
      <c r="B1293" t="str">
        <f t="shared" si="72"/>
        <v>201</v>
      </c>
      <c r="C1293" t="str">
        <f t="shared" si="71"/>
        <v>52</v>
      </c>
      <c r="D1293" t="str">
        <f>"23"</f>
        <v>23</v>
      </c>
      <c r="E1293" t="str">
        <f>"201-52-23"</f>
        <v>201-52-23</v>
      </c>
      <c r="F1293" t="s">
        <v>41</v>
      </c>
      <c r="G1293" t="s">
        <v>42</v>
      </c>
      <c r="H1293" t="s">
        <v>43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1</v>
      </c>
      <c r="X1293">
        <v>0</v>
      </c>
      <c r="Y1293">
        <v>1</v>
      </c>
      <c r="Z1293">
        <v>0</v>
      </c>
      <c r="AA1293">
        <v>0</v>
      </c>
      <c r="AB1293">
        <v>1</v>
      </c>
      <c r="AC1293">
        <v>0</v>
      </c>
      <c r="AD1293">
        <v>0</v>
      </c>
      <c r="AE1293">
        <v>1</v>
      </c>
      <c r="AF1293">
        <v>0</v>
      </c>
      <c r="AG1293">
        <v>1</v>
      </c>
      <c r="AH1293">
        <v>0</v>
      </c>
      <c r="AI1293">
        <v>1</v>
      </c>
    </row>
    <row r="1294" spans="1:35" x14ac:dyDescent="0.25">
      <c r="A1294" t="str">
        <f>"1290"</f>
        <v>1290</v>
      </c>
      <c r="B1294" t="str">
        <f t="shared" si="72"/>
        <v>201</v>
      </c>
      <c r="C1294" t="str">
        <f t="shared" si="71"/>
        <v>52</v>
      </c>
      <c r="D1294" t="str">
        <f>"22"</f>
        <v>22</v>
      </c>
      <c r="E1294" t="str">
        <f>"201-52-22"</f>
        <v>201-52-22</v>
      </c>
      <c r="F1294" t="s">
        <v>41</v>
      </c>
      <c r="G1294" t="s">
        <v>42</v>
      </c>
      <c r="H1294" t="s">
        <v>43</v>
      </c>
      <c r="R1294">
        <v>0</v>
      </c>
      <c r="S1294">
        <v>1</v>
      </c>
      <c r="T1294">
        <v>0</v>
      </c>
      <c r="U1294">
        <v>1</v>
      </c>
      <c r="V1294">
        <v>0</v>
      </c>
      <c r="W1294">
        <v>0</v>
      </c>
      <c r="X1294">
        <v>1</v>
      </c>
      <c r="Y1294">
        <v>1</v>
      </c>
      <c r="Z1294">
        <v>0</v>
      </c>
      <c r="AA1294">
        <v>0</v>
      </c>
      <c r="AB1294">
        <v>1</v>
      </c>
      <c r="AC1294">
        <v>0</v>
      </c>
      <c r="AD1294">
        <v>0</v>
      </c>
      <c r="AE1294">
        <v>1</v>
      </c>
      <c r="AF1294">
        <v>1</v>
      </c>
      <c r="AG1294">
        <v>0</v>
      </c>
      <c r="AH1294">
        <v>0</v>
      </c>
      <c r="AI1294">
        <v>1</v>
      </c>
    </row>
    <row r="1295" spans="1:35" x14ac:dyDescent="0.25">
      <c r="A1295" t="str">
        <f>"1291"</f>
        <v>1291</v>
      </c>
      <c r="B1295" t="str">
        <f t="shared" si="72"/>
        <v>201</v>
      </c>
      <c r="C1295" t="str">
        <f t="shared" si="71"/>
        <v>52</v>
      </c>
      <c r="D1295" t="str">
        <f>"16"</f>
        <v>16</v>
      </c>
      <c r="E1295" t="str">
        <f>"201-52-16"</f>
        <v>201-52-16</v>
      </c>
      <c r="F1295" t="s">
        <v>41</v>
      </c>
      <c r="G1295" t="s">
        <v>42</v>
      </c>
      <c r="H1295" t="s">
        <v>43</v>
      </c>
      <c r="R1295">
        <v>1</v>
      </c>
      <c r="S1295">
        <v>0</v>
      </c>
      <c r="T1295">
        <v>0</v>
      </c>
      <c r="U1295">
        <v>1</v>
      </c>
      <c r="V1295">
        <v>1</v>
      </c>
      <c r="W1295">
        <v>0</v>
      </c>
      <c r="X1295">
        <v>0</v>
      </c>
      <c r="Y1295">
        <v>0</v>
      </c>
      <c r="Z1295">
        <v>0</v>
      </c>
      <c r="AA1295">
        <v>1</v>
      </c>
      <c r="AB1295">
        <v>0</v>
      </c>
      <c r="AC1295">
        <v>1</v>
      </c>
      <c r="AD1295">
        <v>1</v>
      </c>
      <c r="AE1295">
        <v>0</v>
      </c>
      <c r="AF1295">
        <v>1</v>
      </c>
      <c r="AG1295">
        <v>0</v>
      </c>
      <c r="AH1295">
        <v>0</v>
      </c>
      <c r="AI1295">
        <v>1</v>
      </c>
    </row>
    <row r="1296" spans="1:35" x14ac:dyDescent="0.25">
      <c r="A1296" t="str">
        <f>"1292"</f>
        <v>1292</v>
      </c>
      <c r="B1296" t="str">
        <f t="shared" si="72"/>
        <v>201</v>
      </c>
      <c r="C1296" t="str">
        <f t="shared" si="71"/>
        <v>52</v>
      </c>
      <c r="D1296" t="str">
        <f>"15"</f>
        <v>15</v>
      </c>
      <c r="E1296" t="str">
        <f>"201-52-15"</f>
        <v>201-52-15</v>
      </c>
      <c r="F1296" t="s">
        <v>41</v>
      </c>
      <c r="G1296" t="s">
        <v>42</v>
      </c>
      <c r="H1296" t="s">
        <v>43</v>
      </c>
      <c r="R1296">
        <v>1</v>
      </c>
      <c r="S1296">
        <v>0</v>
      </c>
      <c r="T1296">
        <v>0</v>
      </c>
      <c r="U1296">
        <v>1</v>
      </c>
      <c r="V1296">
        <v>1</v>
      </c>
      <c r="W1296">
        <v>0</v>
      </c>
      <c r="X1296">
        <v>0</v>
      </c>
      <c r="Y1296">
        <v>0</v>
      </c>
      <c r="Z1296">
        <v>0</v>
      </c>
      <c r="AA1296">
        <v>1</v>
      </c>
      <c r="AB1296">
        <v>0</v>
      </c>
      <c r="AC1296">
        <v>1</v>
      </c>
      <c r="AD1296">
        <v>1</v>
      </c>
      <c r="AE1296">
        <v>0</v>
      </c>
      <c r="AF1296">
        <v>1</v>
      </c>
      <c r="AG1296">
        <v>0</v>
      </c>
      <c r="AH1296">
        <v>0</v>
      </c>
      <c r="AI1296">
        <v>1</v>
      </c>
    </row>
    <row r="1297" spans="1:35" x14ac:dyDescent="0.25">
      <c r="A1297" t="str">
        <f>"1293"</f>
        <v>1293</v>
      </c>
      <c r="B1297" t="str">
        <f t="shared" si="72"/>
        <v>201</v>
      </c>
      <c r="C1297" t="str">
        <f t="shared" si="71"/>
        <v>52</v>
      </c>
      <c r="D1297" t="str">
        <f>"9"</f>
        <v>9</v>
      </c>
      <c r="E1297" t="str">
        <f>"201-52-9"</f>
        <v>201-52-9</v>
      </c>
      <c r="F1297" t="s">
        <v>41</v>
      </c>
      <c r="G1297" t="s">
        <v>42</v>
      </c>
      <c r="H1297" t="s">
        <v>43</v>
      </c>
      <c r="R1297">
        <v>0</v>
      </c>
      <c r="S1297">
        <v>0</v>
      </c>
      <c r="T1297">
        <v>0</v>
      </c>
      <c r="U1297">
        <v>1</v>
      </c>
      <c r="V1297">
        <v>0</v>
      </c>
      <c r="W1297">
        <v>1</v>
      </c>
      <c r="X1297">
        <v>0</v>
      </c>
      <c r="Y1297">
        <v>1</v>
      </c>
      <c r="Z1297">
        <v>0</v>
      </c>
      <c r="AA1297">
        <v>1</v>
      </c>
      <c r="AB1297">
        <v>1</v>
      </c>
      <c r="AC1297">
        <v>1</v>
      </c>
      <c r="AD1297">
        <v>0</v>
      </c>
      <c r="AE1297">
        <v>0</v>
      </c>
      <c r="AF1297">
        <v>1</v>
      </c>
      <c r="AG1297">
        <v>0</v>
      </c>
      <c r="AH1297">
        <v>1</v>
      </c>
      <c r="AI1297">
        <v>0</v>
      </c>
    </row>
    <row r="1298" spans="1:35" x14ac:dyDescent="0.25">
      <c r="A1298" t="str">
        <f>"1294"</f>
        <v>1294</v>
      </c>
      <c r="B1298" t="str">
        <f t="shared" si="72"/>
        <v>201</v>
      </c>
      <c r="C1298" t="str">
        <f t="shared" si="71"/>
        <v>52</v>
      </c>
      <c r="D1298" t="str">
        <f>"6"</f>
        <v>6</v>
      </c>
      <c r="E1298" t="str">
        <f>"201-52-6"</f>
        <v>201-52-6</v>
      </c>
      <c r="F1298" t="s">
        <v>41</v>
      </c>
      <c r="G1298" t="s">
        <v>42</v>
      </c>
      <c r="H1298" t="s">
        <v>43</v>
      </c>
      <c r="R1298">
        <v>1</v>
      </c>
      <c r="S1298">
        <v>0</v>
      </c>
      <c r="T1298">
        <v>0</v>
      </c>
      <c r="U1298">
        <v>0</v>
      </c>
      <c r="V1298">
        <v>0</v>
      </c>
      <c r="W1298">
        <v>1</v>
      </c>
      <c r="X1298">
        <v>0</v>
      </c>
      <c r="Y1298">
        <v>1</v>
      </c>
      <c r="Z1298">
        <v>1</v>
      </c>
      <c r="AA1298">
        <v>0</v>
      </c>
      <c r="AB1298">
        <v>1</v>
      </c>
      <c r="AC1298">
        <v>1</v>
      </c>
      <c r="AD1298">
        <v>0</v>
      </c>
      <c r="AE1298">
        <v>0</v>
      </c>
      <c r="AF1298">
        <v>1</v>
      </c>
      <c r="AG1298">
        <v>0</v>
      </c>
      <c r="AH1298">
        <v>1</v>
      </c>
      <c r="AI1298">
        <v>0</v>
      </c>
    </row>
    <row r="1299" spans="1:35" x14ac:dyDescent="0.25">
      <c r="A1299" t="str">
        <f>"1295"</f>
        <v>1295</v>
      </c>
      <c r="B1299" t="str">
        <f t="shared" si="72"/>
        <v>201</v>
      </c>
      <c r="C1299" t="str">
        <f t="shared" si="71"/>
        <v>52</v>
      </c>
      <c r="D1299" t="str">
        <f>"1"</f>
        <v>1</v>
      </c>
      <c r="E1299" t="str">
        <f>"201-52-1"</f>
        <v>201-52-1</v>
      </c>
      <c r="F1299" t="s">
        <v>41</v>
      </c>
      <c r="G1299" t="s">
        <v>42</v>
      </c>
      <c r="H1299" t="s">
        <v>43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1</v>
      </c>
      <c r="X1299">
        <v>0</v>
      </c>
      <c r="Y1299">
        <v>1</v>
      </c>
      <c r="Z1299">
        <v>1</v>
      </c>
      <c r="AA1299">
        <v>1</v>
      </c>
      <c r="AB1299">
        <v>1</v>
      </c>
      <c r="AC1299">
        <v>0</v>
      </c>
      <c r="AD1299">
        <v>1</v>
      </c>
      <c r="AE1299">
        <v>0</v>
      </c>
      <c r="AF1299">
        <v>0</v>
      </c>
      <c r="AG1299">
        <v>1</v>
      </c>
      <c r="AH1299">
        <v>1</v>
      </c>
      <c r="AI1299">
        <v>0</v>
      </c>
    </row>
    <row r="1300" spans="1:35" x14ac:dyDescent="0.25">
      <c r="A1300" t="str">
        <f>"1296"</f>
        <v>1296</v>
      </c>
      <c r="B1300" t="str">
        <f t="shared" si="72"/>
        <v>201</v>
      </c>
      <c r="C1300" t="str">
        <f t="shared" si="71"/>
        <v>52</v>
      </c>
      <c r="D1300" t="str">
        <f>"25"</f>
        <v>25</v>
      </c>
      <c r="E1300" t="str">
        <f>"201-52-25"</f>
        <v>201-52-25</v>
      </c>
      <c r="F1300" t="s">
        <v>41</v>
      </c>
      <c r="G1300" t="s">
        <v>42</v>
      </c>
      <c r="H1300" t="s">
        <v>43</v>
      </c>
      <c r="R1300">
        <v>0</v>
      </c>
      <c r="S1300">
        <v>0</v>
      </c>
      <c r="T1300">
        <v>0</v>
      </c>
      <c r="U1300">
        <v>0</v>
      </c>
      <c r="V1300">
        <v>1</v>
      </c>
      <c r="W1300">
        <v>0</v>
      </c>
      <c r="X1300">
        <v>1</v>
      </c>
      <c r="Y1300">
        <v>1</v>
      </c>
      <c r="Z1300">
        <v>1</v>
      </c>
      <c r="AA1300">
        <v>0</v>
      </c>
      <c r="AB1300">
        <v>1</v>
      </c>
      <c r="AC1300">
        <v>0</v>
      </c>
      <c r="AD1300">
        <v>0</v>
      </c>
      <c r="AE1300">
        <v>1</v>
      </c>
      <c r="AF1300">
        <v>1</v>
      </c>
      <c r="AG1300">
        <v>0</v>
      </c>
      <c r="AH1300">
        <v>1</v>
      </c>
      <c r="AI1300">
        <v>0</v>
      </c>
    </row>
    <row r="1301" spans="1:35" x14ac:dyDescent="0.25">
      <c r="A1301" t="str">
        <f>"1297"</f>
        <v>1297</v>
      </c>
      <c r="B1301" t="str">
        <f t="shared" si="72"/>
        <v>201</v>
      </c>
      <c r="C1301" t="str">
        <f t="shared" si="71"/>
        <v>52</v>
      </c>
      <c r="D1301" t="str">
        <f>"24"</f>
        <v>24</v>
      </c>
      <c r="E1301" t="str">
        <f>"201-52-24"</f>
        <v>201-52-24</v>
      </c>
      <c r="F1301" t="s">
        <v>41</v>
      </c>
      <c r="G1301" t="s">
        <v>42</v>
      </c>
      <c r="H1301" t="s">
        <v>43</v>
      </c>
      <c r="R1301">
        <v>0</v>
      </c>
      <c r="S1301">
        <v>0</v>
      </c>
      <c r="T1301">
        <v>0</v>
      </c>
      <c r="U1301">
        <v>0</v>
      </c>
      <c r="V1301">
        <v>1</v>
      </c>
      <c r="W1301">
        <v>0</v>
      </c>
      <c r="X1301">
        <v>0</v>
      </c>
      <c r="Y1301">
        <v>1</v>
      </c>
      <c r="Z1301">
        <v>1</v>
      </c>
      <c r="AA1301">
        <v>1</v>
      </c>
      <c r="AB1301">
        <v>1</v>
      </c>
      <c r="AC1301">
        <v>0</v>
      </c>
      <c r="AD1301">
        <v>0</v>
      </c>
      <c r="AE1301">
        <v>1</v>
      </c>
      <c r="AF1301">
        <v>0</v>
      </c>
      <c r="AG1301">
        <v>1</v>
      </c>
      <c r="AH1301">
        <v>0</v>
      </c>
      <c r="AI1301">
        <v>1</v>
      </c>
    </row>
    <row r="1302" spans="1:35" x14ac:dyDescent="0.25">
      <c r="A1302" t="str">
        <f>"1298"</f>
        <v>1298</v>
      </c>
      <c r="B1302" t="str">
        <f t="shared" si="72"/>
        <v>201</v>
      </c>
      <c r="C1302" t="str">
        <f t="shared" si="71"/>
        <v>52</v>
      </c>
      <c r="D1302" t="str">
        <f>"17"</f>
        <v>17</v>
      </c>
      <c r="E1302" t="str">
        <f>"201-52-17"</f>
        <v>201-52-17</v>
      </c>
      <c r="F1302" t="s">
        <v>41</v>
      </c>
      <c r="G1302" t="s">
        <v>42</v>
      </c>
      <c r="H1302" t="s">
        <v>43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1</v>
      </c>
      <c r="X1302">
        <v>0</v>
      </c>
      <c r="Y1302">
        <v>1</v>
      </c>
      <c r="Z1302">
        <v>1</v>
      </c>
      <c r="AA1302">
        <v>1</v>
      </c>
      <c r="AB1302">
        <v>1</v>
      </c>
      <c r="AC1302">
        <v>1</v>
      </c>
      <c r="AD1302">
        <v>0</v>
      </c>
      <c r="AE1302">
        <v>0</v>
      </c>
      <c r="AF1302">
        <v>0</v>
      </c>
      <c r="AG1302">
        <v>1</v>
      </c>
      <c r="AH1302">
        <v>1</v>
      </c>
      <c r="AI1302">
        <v>0</v>
      </c>
    </row>
    <row r="1303" spans="1:35" x14ac:dyDescent="0.25">
      <c r="A1303" t="str">
        <f>"1299"</f>
        <v>1299</v>
      </c>
      <c r="B1303" t="str">
        <f t="shared" si="72"/>
        <v>201</v>
      </c>
      <c r="C1303" t="str">
        <f t="shared" si="71"/>
        <v>52</v>
      </c>
      <c r="D1303" t="str">
        <f>"14"</f>
        <v>14</v>
      </c>
      <c r="E1303" t="str">
        <f>"201-52-14"</f>
        <v>201-52-14</v>
      </c>
      <c r="F1303" t="s">
        <v>41</v>
      </c>
      <c r="G1303" t="s">
        <v>42</v>
      </c>
      <c r="H1303" t="s">
        <v>43</v>
      </c>
      <c r="R1303">
        <v>0</v>
      </c>
      <c r="S1303">
        <v>0</v>
      </c>
      <c r="T1303">
        <v>1</v>
      </c>
      <c r="U1303">
        <v>0</v>
      </c>
      <c r="V1303">
        <v>0</v>
      </c>
      <c r="W1303">
        <v>1</v>
      </c>
      <c r="X1303">
        <v>0</v>
      </c>
      <c r="Y1303">
        <v>1</v>
      </c>
      <c r="Z1303">
        <v>1</v>
      </c>
      <c r="AA1303">
        <v>0</v>
      </c>
      <c r="AB1303">
        <v>1</v>
      </c>
      <c r="AC1303">
        <v>0</v>
      </c>
      <c r="AD1303">
        <v>1</v>
      </c>
      <c r="AE1303">
        <v>0</v>
      </c>
      <c r="AF1303">
        <v>0</v>
      </c>
      <c r="AG1303">
        <v>1</v>
      </c>
      <c r="AH1303">
        <v>0</v>
      </c>
      <c r="AI1303">
        <v>1</v>
      </c>
    </row>
    <row r="1304" spans="1:35" x14ac:dyDescent="0.25">
      <c r="A1304" t="str">
        <f>"1300"</f>
        <v>1300</v>
      </c>
      <c r="B1304" t="str">
        <f t="shared" si="72"/>
        <v>201</v>
      </c>
      <c r="C1304" t="str">
        <f t="shared" si="71"/>
        <v>52</v>
      </c>
      <c r="D1304" t="str">
        <f>"11"</f>
        <v>11</v>
      </c>
      <c r="E1304" t="str">
        <f>"201-52-11"</f>
        <v>201-52-11</v>
      </c>
      <c r="F1304" t="s">
        <v>41</v>
      </c>
      <c r="G1304" t="s">
        <v>42</v>
      </c>
      <c r="H1304" t="s">
        <v>43</v>
      </c>
      <c r="R1304">
        <v>0</v>
      </c>
      <c r="S1304">
        <v>0</v>
      </c>
      <c r="T1304">
        <v>0</v>
      </c>
      <c r="U1304">
        <v>0</v>
      </c>
      <c r="V1304">
        <v>0</v>
      </c>
      <c r="W1304">
        <v>1</v>
      </c>
      <c r="X1304">
        <v>0</v>
      </c>
      <c r="Y1304">
        <v>1</v>
      </c>
      <c r="Z1304">
        <v>1</v>
      </c>
      <c r="AA1304">
        <v>1</v>
      </c>
      <c r="AB1304">
        <v>1</v>
      </c>
      <c r="AC1304">
        <v>0</v>
      </c>
      <c r="AD1304">
        <v>1</v>
      </c>
      <c r="AE1304">
        <v>0</v>
      </c>
      <c r="AF1304">
        <v>0</v>
      </c>
      <c r="AG1304">
        <v>1</v>
      </c>
      <c r="AH1304">
        <v>1</v>
      </c>
      <c r="AI1304">
        <v>0</v>
      </c>
    </row>
    <row r="1305" spans="1:35" x14ac:dyDescent="0.25">
      <c r="A1305" t="str">
        <f>"1301"</f>
        <v>1301</v>
      </c>
      <c r="B1305" t="str">
        <f t="shared" si="72"/>
        <v>201</v>
      </c>
      <c r="C1305" t="str">
        <f t="shared" ref="C1305:C1329" si="73">"53"</f>
        <v>53</v>
      </c>
      <c r="D1305" t="str">
        <f>"24"</f>
        <v>24</v>
      </c>
      <c r="E1305" t="str">
        <f>"201-53-24"</f>
        <v>201-53-24</v>
      </c>
      <c r="F1305" t="s">
        <v>41</v>
      </c>
      <c r="G1305" t="s">
        <v>42</v>
      </c>
      <c r="H1305" t="s">
        <v>43</v>
      </c>
      <c r="R1305">
        <v>0</v>
      </c>
      <c r="S1305">
        <v>0</v>
      </c>
      <c r="T1305">
        <v>0</v>
      </c>
      <c r="U1305">
        <v>0</v>
      </c>
      <c r="V1305">
        <v>1</v>
      </c>
      <c r="W1305">
        <v>1</v>
      </c>
      <c r="X1305">
        <v>1</v>
      </c>
      <c r="Y1305">
        <v>0</v>
      </c>
      <c r="Z1305">
        <v>1</v>
      </c>
      <c r="AA1305">
        <v>0</v>
      </c>
      <c r="AB1305">
        <v>1</v>
      </c>
      <c r="AC1305">
        <v>0</v>
      </c>
      <c r="AD1305">
        <v>0</v>
      </c>
      <c r="AE1305">
        <v>1</v>
      </c>
      <c r="AF1305">
        <v>0</v>
      </c>
      <c r="AG1305">
        <v>1</v>
      </c>
      <c r="AH1305">
        <v>1</v>
      </c>
      <c r="AI1305">
        <v>0</v>
      </c>
    </row>
    <row r="1306" spans="1:35" x14ac:dyDescent="0.25">
      <c r="A1306" t="str">
        <f>"1302"</f>
        <v>1302</v>
      </c>
      <c r="B1306" t="str">
        <f t="shared" si="72"/>
        <v>201</v>
      </c>
      <c r="C1306" t="str">
        <f t="shared" si="73"/>
        <v>53</v>
      </c>
      <c r="D1306" t="str">
        <f>"23"</f>
        <v>23</v>
      </c>
      <c r="E1306" t="str">
        <f>"201-53-23"</f>
        <v>201-53-23</v>
      </c>
      <c r="F1306" t="s">
        <v>41</v>
      </c>
      <c r="G1306" t="s">
        <v>42</v>
      </c>
      <c r="H1306" t="s">
        <v>43</v>
      </c>
      <c r="R1306">
        <v>0</v>
      </c>
      <c r="S1306">
        <v>1</v>
      </c>
      <c r="T1306">
        <v>0</v>
      </c>
      <c r="U1306">
        <v>1</v>
      </c>
      <c r="V1306">
        <v>1</v>
      </c>
      <c r="W1306">
        <v>0</v>
      </c>
      <c r="X1306">
        <v>1</v>
      </c>
      <c r="Y1306">
        <v>0</v>
      </c>
      <c r="Z1306">
        <v>0</v>
      </c>
      <c r="AA1306">
        <v>0</v>
      </c>
      <c r="AB1306">
        <v>1</v>
      </c>
      <c r="AC1306">
        <v>0</v>
      </c>
      <c r="AD1306">
        <v>0</v>
      </c>
      <c r="AE1306">
        <v>1</v>
      </c>
      <c r="AF1306">
        <v>1</v>
      </c>
      <c r="AG1306">
        <v>0</v>
      </c>
      <c r="AH1306">
        <v>1</v>
      </c>
      <c r="AI1306">
        <v>0</v>
      </c>
    </row>
    <row r="1307" spans="1:35" x14ac:dyDescent="0.25">
      <c r="A1307" t="str">
        <f>"1303"</f>
        <v>1303</v>
      </c>
      <c r="B1307" t="str">
        <f t="shared" si="72"/>
        <v>201</v>
      </c>
      <c r="C1307" t="str">
        <f t="shared" si="73"/>
        <v>53</v>
      </c>
      <c r="D1307" t="str">
        <f>"16"</f>
        <v>16</v>
      </c>
      <c r="E1307" t="str">
        <f>"201-53-16"</f>
        <v>201-53-16</v>
      </c>
      <c r="F1307" t="s">
        <v>41</v>
      </c>
      <c r="G1307" t="s">
        <v>42</v>
      </c>
      <c r="H1307" t="s">
        <v>43</v>
      </c>
      <c r="R1307">
        <v>0</v>
      </c>
      <c r="S1307">
        <v>0</v>
      </c>
      <c r="T1307">
        <v>1</v>
      </c>
      <c r="U1307">
        <v>0</v>
      </c>
      <c r="V1307">
        <v>0</v>
      </c>
      <c r="W1307">
        <v>1</v>
      </c>
      <c r="X1307">
        <v>0</v>
      </c>
      <c r="Y1307">
        <v>1</v>
      </c>
      <c r="Z1307">
        <v>1</v>
      </c>
      <c r="AA1307">
        <v>0</v>
      </c>
      <c r="AB1307">
        <v>1</v>
      </c>
      <c r="AC1307">
        <v>1</v>
      </c>
      <c r="AD1307">
        <v>0</v>
      </c>
      <c r="AE1307">
        <v>0</v>
      </c>
      <c r="AF1307">
        <v>1</v>
      </c>
      <c r="AG1307">
        <v>0</v>
      </c>
      <c r="AH1307">
        <v>1</v>
      </c>
      <c r="AI1307">
        <v>0</v>
      </c>
    </row>
    <row r="1308" spans="1:35" x14ac:dyDescent="0.25">
      <c r="A1308" t="str">
        <f>"1304"</f>
        <v>1304</v>
      </c>
      <c r="B1308" t="str">
        <f t="shared" si="72"/>
        <v>201</v>
      </c>
      <c r="C1308" t="str">
        <f t="shared" si="73"/>
        <v>53</v>
      </c>
      <c r="D1308" t="str">
        <f>"15"</f>
        <v>15</v>
      </c>
      <c r="E1308" t="str">
        <f>"201-53-15"</f>
        <v>201-53-15</v>
      </c>
      <c r="F1308" t="s">
        <v>41</v>
      </c>
      <c r="G1308" t="s">
        <v>42</v>
      </c>
      <c r="H1308" t="s">
        <v>43</v>
      </c>
      <c r="R1308">
        <v>0</v>
      </c>
      <c r="S1308">
        <v>0</v>
      </c>
      <c r="T1308">
        <v>1</v>
      </c>
      <c r="U1308">
        <v>0</v>
      </c>
      <c r="V1308">
        <v>0</v>
      </c>
      <c r="W1308">
        <v>0</v>
      </c>
      <c r="X1308">
        <v>0</v>
      </c>
      <c r="Y1308">
        <v>1</v>
      </c>
      <c r="Z1308">
        <v>1</v>
      </c>
      <c r="AA1308">
        <v>1</v>
      </c>
      <c r="AB1308">
        <v>1</v>
      </c>
      <c r="AC1308">
        <v>1</v>
      </c>
      <c r="AD1308">
        <v>0</v>
      </c>
      <c r="AE1308">
        <v>0</v>
      </c>
      <c r="AF1308">
        <v>0</v>
      </c>
      <c r="AG1308">
        <v>1</v>
      </c>
      <c r="AH1308">
        <v>0</v>
      </c>
      <c r="AI1308">
        <v>1</v>
      </c>
    </row>
    <row r="1309" spans="1:35" x14ac:dyDescent="0.25">
      <c r="A1309" t="str">
        <f>"1305"</f>
        <v>1305</v>
      </c>
      <c r="B1309" t="str">
        <f t="shared" si="72"/>
        <v>201</v>
      </c>
      <c r="C1309" t="str">
        <f t="shared" si="73"/>
        <v>53</v>
      </c>
      <c r="D1309" t="str">
        <f>"10"</f>
        <v>10</v>
      </c>
      <c r="E1309" t="str">
        <f>"201-53-10"</f>
        <v>201-53-10</v>
      </c>
      <c r="F1309" t="s">
        <v>41</v>
      </c>
      <c r="G1309" t="s">
        <v>42</v>
      </c>
      <c r="H1309" t="s">
        <v>43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1</v>
      </c>
      <c r="X1309">
        <v>0</v>
      </c>
      <c r="Y1309">
        <v>1</v>
      </c>
      <c r="Z1309">
        <v>1</v>
      </c>
      <c r="AA1309">
        <v>1</v>
      </c>
      <c r="AB1309">
        <v>1</v>
      </c>
      <c r="AC1309">
        <v>1</v>
      </c>
      <c r="AD1309">
        <v>0</v>
      </c>
      <c r="AE1309">
        <v>0</v>
      </c>
      <c r="AF1309">
        <v>1</v>
      </c>
      <c r="AG1309">
        <v>0</v>
      </c>
      <c r="AH1309">
        <v>1</v>
      </c>
      <c r="AI1309">
        <v>0</v>
      </c>
    </row>
    <row r="1310" spans="1:35" x14ac:dyDescent="0.25">
      <c r="A1310" t="str">
        <f>"1306"</f>
        <v>1306</v>
      </c>
      <c r="B1310" t="str">
        <f t="shared" si="72"/>
        <v>201</v>
      </c>
      <c r="C1310" t="str">
        <f t="shared" si="73"/>
        <v>53</v>
      </c>
      <c r="D1310" t="str">
        <f>"5"</f>
        <v>5</v>
      </c>
      <c r="E1310" t="str">
        <f>"201-53-5"</f>
        <v>201-53-5</v>
      </c>
      <c r="F1310" t="s">
        <v>41</v>
      </c>
      <c r="G1310" t="s">
        <v>42</v>
      </c>
      <c r="H1310" t="s">
        <v>43</v>
      </c>
      <c r="R1310">
        <v>0</v>
      </c>
      <c r="S1310">
        <v>0</v>
      </c>
      <c r="T1310">
        <v>1</v>
      </c>
      <c r="U1310">
        <v>0</v>
      </c>
      <c r="V1310">
        <v>0</v>
      </c>
      <c r="W1310">
        <v>1</v>
      </c>
      <c r="X1310">
        <v>0</v>
      </c>
      <c r="Y1310">
        <v>0</v>
      </c>
      <c r="Z1310">
        <v>1</v>
      </c>
      <c r="AA1310">
        <v>1</v>
      </c>
      <c r="AB1310">
        <v>0</v>
      </c>
      <c r="AC1310">
        <v>1</v>
      </c>
      <c r="AD1310">
        <v>1</v>
      </c>
      <c r="AE1310">
        <v>0</v>
      </c>
      <c r="AF1310">
        <v>0</v>
      </c>
      <c r="AG1310">
        <v>0</v>
      </c>
      <c r="AH1310">
        <v>1</v>
      </c>
      <c r="AI1310">
        <v>0</v>
      </c>
    </row>
    <row r="1311" spans="1:35" x14ac:dyDescent="0.25">
      <c r="A1311" t="str">
        <f>"1307"</f>
        <v>1307</v>
      </c>
      <c r="B1311" t="str">
        <f t="shared" si="72"/>
        <v>201</v>
      </c>
      <c r="C1311" t="str">
        <f t="shared" si="73"/>
        <v>53</v>
      </c>
      <c r="D1311" t="str">
        <f>"22"</f>
        <v>22</v>
      </c>
      <c r="E1311" t="str">
        <f>"201-53-22"</f>
        <v>201-53-22</v>
      </c>
      <c r="F1311" t="s">
        <v>41</v>
      </c>
      <c r="G1311" t="s">
        <v>42</v>
      </c>
      <c r="H1311" t="s">
        <v>43</v>
      </c>
      <c r="R1311">
        <v>0</v>
      </c>
      <c r="S1311">
        <v>1</v>
      </c>
      <c r="T1311">
        <v>1</v>
      </c>
      <c r="U1311">
        <v>0</v>
      </c>
      <c r="V1311">
        <v>0</v>
      </c>
      <c r="W1311">
        <v>0</v>
      </c>
      <c r="X1311">
        <v>0</v>
      </c>
      <c r="Y1311">
        <v>1</v>
      </c>
      <c r="Z1311">
        <v>1</v>
      </c>
      <c r="AA1311">
        <v>0</v>
      </c>
      <c r="AB1311">
        <v>1</v>
      </c>
      <c r="AC1311">
        <v>0</v>
      </c>
      <c r="AD1311">
        <v>0</v>
      </c>
      <c r="AE1311">
        <v>1</v>
      </c>
      <c r="AF1311">
        <v>0</v>
      </c>
      <c r="AG1311">
        <v>1</v>
      </c>
      <c r="AH1311">
        <v>0</v>
      </c>
      <c r="AI1311">
        <v>1</v>
      </c>
    </row>
    <row r="1312" spans="1:35" x14ac:dyDescent="0.25">
      <c r="A1312" t="str">
        <f>"1308"</f>
        <v>1308</v>
      </c>
      <c r="B1312" t="str">
        <f t="shared" si="72"/>
        <v>201</v>
      </c>
      <c r="C1312" t="str">
        <f t="shared" si="73"/>
        <v>53</v>
      </c>
      <c r="D1312" t="str">
        <f>"21"</f>
        <v>21</v>
      </c>
      <c r="E1312" t="str">
        <f>"201-53-21"</f>
        <v>201-53-21</v>
      </c>
      <c r="F1312" t="s">
        <v>41</v>
      </c>
      <c r="G1312" t="s">
        <v>42</v>
      </c>
      <c r="H1312" t="s">
        <v>43</v>
      </c>
      <c r="R1312">
        <v>0</v>
      </c>
      <c r="S1312">
        <v>1</v>
      </c>
      <c r="T1312">
        <v>1</v>
      </c>
      <c r="U1312">
        <v>0</v>
      </c>
      <c r="V1312">
        <v>0</v>
      </c>
      <c r="W1312">
        <v>0</v>
      </c>
      <c r="X1312">
        <v>0</v>
      </c>
      <c r="Y1312">
        <v>1</v>
      </c>
      <c r="Z1312">
        <v>1</v>
      </c>
      <c r="AA1312">
        <v>0</v>
      </c>
      <c r="AB1312">
        <v>1</v>
      </c>
      <c r="AC1312">
        <v>0</v>
      </c>
      <c r="AD1312">
        <v>0</v>
      </c>
      <c r="AE1312">
        <v>1</v>
      </c>
      <c r="AF1312">
        <v>0</v>
      </c>
      <c r="AG1312">
        <v>1</v>
      </c>
      <c r="AH1312">
        <v>0</v>
      </c>
      <c r="AI1312">
        <v>1</v>
      </c>
    </row>
    <row r="1313" spans="1:35" x14ac:dyDescent="0.25">
      <c r="A1313" t="str">
        <f>"1309"</f>
        <v>1309</v>
      </c>
      <c r="B1313" t="str">
        <f t="shared" si="72"/>
        <v>201</v>
      </c>
      <c r="C1313" t="str">
        <f t="shared" si="73"/>
        <v>53</v>
      </c>
      <c r="D1313" t="str">
        <f>"14"</f>
        <v>14</v>
      </c>
      <c r="E1313" t="str">
        <f>"201-53-14"</f>
        <v>201-53-14</v>
      </c>
      <c r="F1313" t="s">
        <v>41</v>
      </c>
      <c r="G1313" t="s">
        <v>42</v>
      </c>
      <c r="H1313" t="s">
        <v>43</v>
      </c>
      <c r="R1313">
        <v>1</v>
      </c>
      <c r="S1313">
        <v>0</v>
      </c>
      <c r="T1313">
        <v>0</v>
      </c>
      <c r="U1313">
        <v>0</v>
      </c>
      <c r="V1313">
        <v>0</v>
      </c>
      <c r="W1313">
        <v>1</v>
      </c>
      <c r="X1313">
        <v>0</v>
      </c>
      <c r="Y1313">
        <v>1</v>
      </c>
      <c r="Z1313">
        <v>1</v>
      </c>
      <c r="AA1313">
        <v>0</v>
      </c>
      <c r="AB1313">
        <v>1</v>
      </c>
      <c r="AC1313">
        <v>1</v>
      </c>
      <c r="AD1313">
        <v>0</v>
      </c>
      <c r="AE1313">
        <v>0</v>
      </c>
      <c r="AF1313">
        <v>0</v>
      </c>
      <c r="AG1313">
        <v>1</v>
      </c>
      <c r="AH1313">
        <v>1</v>
      </c>
      <c r="AI1313">
        <v>0</v>
      </c>
    </row>
    <row r="1314" spans="1:35" x14ac:dyDescent="0.25">
      <c r="A1314" t="str">
        <f>"1310"</f>
        <v>1310</v>
      </c>
      <c r="B1314" t="str">
        <f t="shared" si="72"/>
        <v>201</v>
      </c>
      <c r="C1314" t="str">
        <f t="shared" si="73"/>
        <v>53</v>
      </c>
      <c r="D1314" t="str">
        <f>"13"</f>
        <v>13</v>
      </c>
      <c r="E1314" t="str">
        <f>"201-53-13"</f>
        <v>201-53-13</v>
      </c>
      <c r="F1314" t="s">
        <v>41</v>
      </c>
      <c r="G1314" t="s">
        <v>42</v>
      </c>
      <c r="H1314" t="s">
        <v>43</v>
      </c>
      <c r="R1314">
        <v>1</v>
      </c>
      <c r="S1314">
        <v>0</v>
      </c>
      <c r="T1314">
        <v>0</v>
      </c>
      <c r="U1314">
        <v>1</v>
      </c>
      <c r="V1314">
        <v>0</v>
      </c>
      <c r="W1314">
        <v>0</v>
      </c>
      <c r="X1314">
        <v>1</v>
      </c>
      <c r="Y1314">
        <v>0</v>
      </c>
      <c r="Z1314">
        <v>0</v>
      </c>
      <c r="AA1314">
        <v>1</v>
      </c>
      <c r="AB1314">
        <v>1</v>
      </c>
      <c r="AC1314">
        <v>0</v>
      </c>
      <c r="AD1314">
        <v>0</v>
      </c>
      <c r="AE1314">
        <v>1</v>
      </c>
      <c r="AF1314">
        <v>0</v>
      </c>
      <c r="AG1314">
        <v>1</v>
      </c>
      <c r="AH1314">
        <v>1</v>
      </c>
      <c r="AI1314">
        <v>0</v>
      </c>
    </row>
    <row r="1315" spans="1:35" x14ac:dyDescent="0.25">
      <c r="A1315" t="str">
        <f>"1311"</f>
        <v>1311</v>
      </c>
      <c r="B1315" t="str">
        <f t="shared" si="72"/>
        <v>201</v>
      </c>
      <c r="C1315" t="str">
        <f t="shared" si="73"/>
        <v>53</v>
      </c>
      <c r="D1315" t="str">
        <f>"9"</f>
        <v>9</v>
      </c>
      <c r="E1315" t="str">
        <f>"201-53-9"</f>
        <v>201-53-9</v>
      </c>
      <c r="F1315" t="s">
        <v>41</v>
      </c>
      <c r="G1315" t="s">
        <v>42</v>
      </c>
      <c r="H1315" t="s">
        <v>43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  <c r="Y1315">
        <v>0</v>
      </c>
      <c r="Z1315">
        <v>0</v>
      </c>
      <c r="AA1315">
        <v>0</v>
      </c>
      <c r="AB1315">
        <v>0</v>
      </c>
      <c r="AC1315">
        <v>0</v>
      </c>
      <c r="AD1315">
        <v>0</v>
      </c>
      <c r="AE1315">
        <v>0</v>
      </c>
      <c r="AF1315">
        <v>0</v>
      </c>
      <c r="AG1315">
        <v>1</v>
      </c>
      <c r="AH1315">
        <v>0</v>
      </c>
      <c r="AI1315">
        <v>1</v>
      </c>
    </row>
    <row r="1316" spans="1:35" x14ac:dyDescent="0.25">
      <c r="A1316" t="str">
        <f>"1312"</f>
        <v>1312</v>
      </c>
      <c r="B1316" t="str">
        <f t="shared" si="72"/>
        <v>201</v>
      </c>
      <c r="C1316" t="str">
        <f t="shared" si="73"/>
        <v>53</v>
      </c>
      <c r="D1316" t="str">
        <f>"6"</f>
        <v>6</v>
      </c>
      <c r="E1316" t="str">
        <f>"201-53-6"</f>
        <v>201-53-6</v>
      </c>
      <c r="F1316" t="s">
        <v>41</v>
      </c>
      <c r="G1316" t="s">
        <v>42</v>
      </c>
      <c r="H1316" t="s">
        <v>43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  <c r="Y1316">
        <v>1</v>
      </c>
      <c r="Z1316">
        <v>1</v>
      </c>
      <c r="AA1316">
        <v>1</v>
      </c>
      <c r="AB1316">
        <v>1</v>
      </c>
      <c r="AC1316">
        <v>1</v>
      </c>
      <c r="AD1316">
        <v>0</v>
      </c>
      <c r="AE1316">
        <v>0</v>
      </c>
      <c r="AF1316">
        <v>0</v>
      </c>
      <c r="AG1316">
        <v>1</v>
      </c>
      <c r="AH1316">
        <v>0</v>
      </c>
      <c r="AI1316">
        <v>1</v>
      </c>
    </row>
    <row r="1317" spans="1:35" x14ac:dyDescent="0.25">
      <c r="A1317" t="str">
        <f>"1313"</f>
        <v>1313</v>
      </c>
      <c r="B1317" t="str">
        <f t="shared" si="72"/>
        <v>201</v>
      </c>
      <c r="C1317" t="str">
        <f t="shared" si="73"/>
        <v>53</v>
      </c>
      <c r="D1317" t="str">
        <f>"1"</f>
        <v>1</v>
      </c>
      <c r="E1317" t="str">
        <f>"201-53-1"</f>
        <v>201-53-1</v>
      </c>
      <c r="F1317" t="s">
        <v>41</v>
      </c>
      <c r="G1317" t="s">
        <v>42</v>
      </c>
      <c r="H1317" t="s">
        <v>43</v>
      </c>
      <c r="R1317">
        <v>1</v>
      </c>
      <c r="S1317">
        <v>0</v>
      </c>
      <c r="T1317">
        <v>0</v>
      </c>
      <c r="U1317">
        <v>1</v>
      </c>
      <c r="V1317">
        <v>0</v>
      </c>
      <c r="W1317">
        <v>1</v>
      </c>
      <c r="X1317">
        <v>0</v>
      </c>
      <c r="Y1317">
        <v>1</v>
      </c>
      <c r="Z1317">
        <v>0</v>
      </c>
      <c r="AA1317">
        <v>0</v>
      </c>
      <c r="AB1317">
        <v>1</v>
      </c>
      <c r="AC1317">
        <v>0</v>
      </c>
      <c r="AD1317">
        <v>0</v>
      </c>
      <c r="AE1317">
        <v>1</v>
      </c>
      <c r="AF1317">
        <v>0</v>
      </c>
      <c r="AG1317">
        <v>1</v>
      </c>
      <c r="AH1317">
        <v>1</v>
      </c>
      <c r="AI1317">
        <v>0</v>
      </c>
    </row>
    <row r="1318" spans="1:35" x14ac:dyDescent="0.25">
      <c r="A1318" t="str">
        <f>"1314"</f>
        <v>1314</v>
      </c>
      <c r="B1318" t="str">
        <f t="shared" si="72"/>
        <v>201</v>
      </c>
      <c r="C1318" t="str">
        <f t="shared" si="73"/>
        <v>53</v>
      </c>
      <c r="D1318" t="str">
        <f>"25"</f>
        <v>25</v>
      </c>
      <c r="E1318" t="str">
        <f>"201-53-25"</f>
        <v>201-53-25</v>
      </c>
      <c r="F1318" t="s">
        <v>41</v>
      </c>
      <c r="G1318" t="s">
        <v>42</v>
      </c>
      <c r="H1318" t="s">
        <v>43</v>
      </c>
      <c r="R1318">
        <v>0</v>
      </c>
      <c r="S1318">
        <v>0</v>
      </c>
      <c r="T1318">
        <v>0</v>
      </c>
      <c r="U1318">
        <v>0</v>
      </c>
      <c r="V1318">
        <v>0</v>
      </c>
      <c r="W1318">
        <v>1</v>
      </c>
      <c r="X1318">
        <v>0</v>
      </c>
      <c r="Y1318">
        <v>1</v>
      </c>
      <c r="Z1318">
        <v>1</v>
      </c>
      <c r="AA1318">
        <v>1</v>
      </c>
      <c r="AB1318">
        <v>1</v>
      </c>
      <c r="AC1318">
        <v>1</v>
      </c>
      <c r="AD1318">
        <v>0</v>
      </c>
      <c r="AE1318">
        <v>0</v>
      </c>
      <c r="AF1318">
        <v>0</v>
      </c>
      <c r="AG1318">
        <v>1</v>
      </c>
      <c r="AH1318">
        <v>1</v>
      </c>
      <c r="AI1318">
        <v>0</v>
      </c>
    </row>
    <row r="1319" spans="1:35" x14ac:dyDescent="0.25">
      <c r="A1319" t="str">
        <f>"1315"</f>
        <v>1315</v>
      </c>
      <c r="B1319" t="str">
        <f t="shared" si="72"/>
        <v>201</v>
      </c>
      <c r="C1319" t="str">
        <f t="shared" si="73"/>
        <v>53</v>
      </c>
      <c r="D1319" t="str">
        <f>"18"</f>
        <v>18</v>
      </c>
      <c r="E1319" t="str">
        <f>"201-53-18"</f>
        <v>201-53-18</v>
      </c>
      <c r="F1319" t="s">
        <v>41</v>
      </c>
      <c r="G1319" t="s">
        <v>42</v>
      </c>
      <c r="H1319" t="s">
        <v>43</v>
      </c>
      <c r="R1319">
        <v>0</v>
      </c>
      <c r="S1319">
        <v>0</v>
      </c>
      <c r="T1319">
        <v>1</v>
      </c>
      <c r="U1319">
        <v>0</v>
      </c>
      <c r="V1319">
        <v>0</v>
      </c>
      <c r="W1319">
        <v>0</v>
      </c>
      <c r="X1319">
        <v>0</v>
      </c>
      <c r="Y1319">
        <v>1</v>
      </c>
      <c r="Z1319">
        <v>1</v>
      </c>
      <c r="AA1319">
        <v>1</v>
      </c>
      <c r="AB1319">
        <v>1</v>
      </c>
      <c r="AC1319">
        <v>0</v>
      </c>
      <c r="AD1319">
        <v>1</v>
      </c>
      <c r="AE1319">
        <v>0</v>
      </c>
      <c r="AF1319">
        <v>1</v>
      </c>
      <c r="AG1319">
        <v>0</v>
      </c>
      <c r="AH1319">
        <v>1</v>
      </c>
      <c r="AI1319">
        <v>0</v>
      </c>
    </row>
    <row r="1320" spans="1:35" x14ac:dyDescent="0.25">
      <c r="A1320" t="str">
        <f>"1316"</f>
        <v>1316</v>
      </c>
      <c r="B1320" t="str">
        <f t="shared" si="72"/>
        <v>201</v>
      </c>
      <c r="C1320" t="str">
        <f t="shared" si="73"/>
        <v>53</v>
      </c>
      <c r="D1320" t="str">
        <f>"17"</f>
        <v>17</v>
      </c>
      <c r="E1320" t="str">
        <f>"201-53-17"</f>
        <v>201-53-17</v>
      </c>
      <c r="F1320" t="s">
        <v>41</v>
      </c>
      <c r="G1320" t="s">
        <v>42</v>
      </c>
      <c r="H1320" t="s">
        <v>43</v>
      </c>
      <c r="R1320">
        <v>0</v>
      </c>
      <c r="S1320">
        <v>0</v>
      </c>
      <c r="T1320">
        <v>1</v>
      </c>
      <c r="U1320">
        <v>0</v>
      </c>
      <c r="V1320">
        <v>0</v>
      </c>
      <c r="W1320">
        <v>0</v>
      </c>
      <c r="X1320">
        <v>0</v>
      </c>
      <c r="Y1320">
        <v>1</v>
      </c>
      <c r="Z1320">
        <v>1</v>
      </c>
      <c r="AA1320">
        <v>1</v>
      </c>
      <c r="AB1320">
        <v>0</v>
      </c>
      <c r="AC1320">
        <v>1</v>
      </c>
      <c r="AD1320">
        <v>1</v>
      </c>
      <c r="AE1320">
        <v>0</v>
      </c>
      <c r="AF1320">
        <v>1</v>
      </c>
      <c r="AG1320">
        <v>0</v>
      </c>
      <c r="AH1320">
        <v>1</v>
      </c>
      <c r="AI1320">
        <v>0</v>
      </c>
    </row>
    <row r="1321" spans="1:35" x14ac:dyDescent="0.25">
      <c r="A1321" t="str">
        <f>"1317"</f>
        <v>1317</v>
      </c>
      <c r="B1321" t="str">
        <f t="shared" si="72"/>
        <v>201</v>
      </c>
      <c r="C1321" t="str">
        <f t="shared" si="73"/>
        <v>53</v>
      </c>
      <c r="D1321" t="str">
        <f>"11"</f>
        <v>11</v>
      </c>
      <c r="E1321" t="str">
        <f>"201-53-11"</f>
        <v>201-53-11</v>
      </c>
      <c r="F1321" t="s">
        <v>41</v>
      </c>
      <c r="G1321" t="s">
        <v>42</v>
      </c>
      <c r="H1321" t="s">
        <v>43</v>
      </c>
      <c r="R1321">
        <v>1</v>
      </c>
      <c r="S1321">
        <v>1</v>
      </c>
      <c r="T1321">
        <v>0</v>
      </c>
      <c r="U1321">
        <v>0</v>
      </c>
      <c r="V1321">
        <v>0</v>
      </c>
      <c r="W1321">
        <v>0</v>
      </c>
      <c r="X1321">
        <v>1</v>
      </c>
      <c r="Y1321">
        <v>0</v>
      </c>
      <c r="Z1321">
        <v>1</v>
      </c>
      <c r="AA1321">
        <v>0</v>
      </c>
      <c r="AB1321">
        <v>1</v>
      </c>
      <c r="AC1321">
        <v>0</v>
      </c>
      <c r="AD1321">
        <v>1</v>
      </c>
      <c r="AE1321">
        <v>0</v>
      </c>
      <c r="AF1321">
        <v>0</v>
      </c>
      <c r="AG1321">
        <v>1</v>
      </c>
      <c r="AH1321">
        <v>0</v>
      </c>
      <c r="AI1321">
        <v>1</v>
      </c>
    </row>
    <row r="1322" spans="1:35" x14ac:dyDescent="0.25">
      <c r="A1322" t="str">
        <f>"1318"</f>
        <v>1318</v>
      </c>
      <c r="B1322" t="str">
        <f t="shared" si="72"/>
        <v>201</v>
      </c>
      <c r="C1322" t="str">
        <f t="shared" si="73"/>
        <v>53</v>
      </c>
      <c r="D1322" t="str">
        <f>"7"</f>
        <v>7</v>
      </c>
      <c r="E1322" t="str">
        <f>"201-53-7"</f>
        <v>201-53-7</v>
      </c>
      <c r="F1322" t="s">
        <v>41</v>
      </c>
      <c r="G1322" t="s">
        <v>42</v>
      </c>
      <c r="H1322" t="s">
        <v>43</v>
      </c>
      <c r="R1322">
        <v>1</v>
      </c>
      <c r="S1322">
        <v>1</v>
      </c>
      <c r="T1322">
        <v>0</v>
      </c>
      <c r="U1322">
        <v>0</v>
      </c>
      <c r="V1322">
        <v>0</v>
      </c>
      <c r="W1322">
        <v>1</v>
      </c>
      <c r="X1322">
        <v>0</v>
      </c>
      <c r="Y1322">
        <v>1</v>
      </c>
      <c r="Z1322">
        <v>0</v>
      </c>
      <c r="AA1322">
        <v>0</v>
      </c>
      <c r="AB1322">
        <v>1</v>
      </c>
      <c r="AC1322">
        <v>0</v>
      </c>
      <c r="AD1322">
        <v>0</v>
      </c>
      <c r="AE1322">
        <v>1</v>
      </c>
      <c r="AF1322">
        <v>0</v>
      </c>
      <c r="AG1322">
        <v>1</v>
      </c>
      <c r="AH1322">
        <v>0</v>
      </c>
      <c r="AI1322">
        <v>1</v>
      </c>
    </row>
    <row r="1323" spans="1:35" x14ac:dyDescent="0.25">
      <c r="A1323" t="str">
        <f>"1319"</f>
        <v>1319</v>
      </c>
      <c r="B1323" t="str">
        <f t="shared" si="72"/>
        <v>201</v>
      </c>
      <c r="C1323" t="str">
        <f t="shared" si="73"/>
        <v>53</v>
      </c>
      <c r="D1323" t="str">
        <f>"2"</f>
        <v>2</v>
      </c>
      <c r="E1323" t="str">
        <f>"201-53-2"</f>
        <v>201-53-2</v>
      </c>
      <c r="F1323" t="s">
        <v>41</v>
      </c>
      <c r="G1323" t="s">
        <v>42</v>
      </c>
      <c r="H1323" t="s">
        <v>43</v>
      </c>
      <c r="R1323">
        <v>0</v>
      </c>
      <c r="S1323">
        <v>1</v>
      </c>
      <c r="T1323">
        <v>0</v>
      </c>
      <c r="U1323">
        <v>0</v>
      </c>
      <c r="V1323">
        <v>0</v>
      </c>
      <c r="W1323">
        <v>1</v>
      </c>
      <c r="X1323">
        <v>0</v>
      </c>
      <c r="Y1323">
        <v>1</v>
      </c>
      <c r="Z1323">
        <v>0</v>
      </c>
      <c r="AA1323">
        <v>1</v>
      </c>
      <c r="AB1323">
        <v>1</v>
      </c>
      <c r="AC1323">
        <v>0</v>
      </c>
      <c r="AD1323">
        <v>0</v>
      </c>
      <c r="AE1323">
        <v>0</v>
      </c>
      <c r="AF1323">
        <v>0</v>
      </c>
      <c r="AG1323">
        <v>1</v>
      </c>
      <c r="AH1323">
        <v>1</v>
      </c>
      <c r="AI1323">
        <v>0</v>
      </c>
    </row>
    <row r="1324" spans="1:35" x14ac:dyDescent="0.25">
      <c r="A1324" t="str">
        <f>"1320"</f>
        <v>1320</v>
      </c>
      <c r="B1324" t="str">
        <f t="shared" si="72"/>
        <v>201</v>
      </c>
      <c r="C1324" t="str">
        <f t="shared" si="73"/>
        <v>53</v>
      </c>
      <c r="D1324" t="str">
        <f>"20"</f>
        <v>20</v>
      </c>
      <c r="E1324" t="str">
        <f>"201-53-20"</f>
        <v>201-53-20</v>
      </c>
      <c r="F1324" t="s">
        <v>41</v>
      </c>
      <c r="G1324" t="s">
        <v>42</v>
      </c>
      <c r="H1324" t="s">
        <v>43</v>
      </c>
      <c r="R1324">
        <v>1</v>
      </c>
      <c r="S1324">
        <v>0</v>
      </c>
      <c r="T1324">
        <v>1</v>
      </c>
      <c r="U1324">
        <v>0</v>
      </c>
      <c r="V1324">
        <v>0</v>
      </c>
      <c r="W1324">
        <v>0</v>
      </c>
      <c r="X1324">
        <v>0</v>
      </c>
      <c r="Y1324">
        <v>1</v>
      </c>
      <c r="Z1324">
        <v>0</v>
      </c>
      <c r="AA1324">
        <v>1</v>
      </c>
      <c r="AB1324">
        <v>0</v>
      </c>
      <c r="AC1324">
        <v>1</v>
      </c>
      <c r="AD1324">
        <v>1</v>
      </c>
      <c r="AE1324">
        <v>0</v>
      </c>
      <c r="AF1324">
        <v>0</v>
      </c>
      <c r="AG1324">
        <v>1</v>
      </c>
      <c r="AH1324">
        <v>1</v>
      </c>
      <c r="AI1324">
        <v>0</v>
      </c>
    </row>
    <row r="1325" spans="1:35" x14ac:dyDescent="0.25">
      <c r="A1325" t="str">
        <f>"1321"</f>
        <v>1321</v>
      </c>
      <c r="B1325" t="str">
        <f t="shared" si="72"/>
        <v>201</v>
      </c>
      <c r="C1325" t="str">
        <f t="shared" si="73"/>
        <v>53</v>
      </c>
      <c r="D1325" t="str">
        <f>"19"</f>
        <v>19</v>
      </c>
      <c r="E1325" t="str">
        <f>"201-53-19"</f>
        <v>201-53-19</v>
      </c>
      <c r="F1325" t="s">
        <v>41</v>
      </c>
      <c r="G1325" t="s">
        <v>42</v>
      </c>
      <c r="H1325" t="s">
        <v>43</v>
      </c>
      <c r="R1325">
        <v>0</v>
      </c>
      <c r="S1325">
        <v>0</v>
      </c>
      <c r="T1325">
        <v>1</v>
      </c>
      <c r="U1325">
        <v>1</v>
      </c>
      <c r="V1325">
        <v>0</v>
      </c>
      <c r="W1325">
        <v>1</v>
      </c>
      <c r="X1325">
        <v>0</v>
      </c>
      <c r="Y1325">
        <v>1</v>
      </c>
      <c r="Z1325">
        <v>0</v>
      </c>
      <c r="AA1325">
        <v>0</v>
      </c>
      <c r="AB1325">
        <v>0</v>
      </c>
      <c r="AC1325">
        <v>1</v>
      </c>
      <c r="AD1325">
        <v>0</v>
      </c>
      <c r="AE1325">
        <v>0</v>
      </c>
      <c r="AF1325">
        <v>0</v>
      </c>
      <c r="AG1325">
        <v>1</v>
      </c>
      <c r="AH1325">
        <v>0</v>
      </c>
      <c r="AI1325">
        <v>1</v>
      </c>
    </row>
    <row r="1326" spans="1:35" x14ac:dyDescent="0.25">
      <c r="A1326" t="str">
        <f>"1322"</f>
        <v>1322</v>
      </c>
      <c r="B1326" t="str">
        <f t="shared" si="72"/>
        <v>201</v>
      </c>
      <c r="C1326" t="str">
        <f t="shared" si="73"/>
        <v>53</v>
      </c>
      <c r="D1326" t="str">
        <f>"12"</f>
        <v>12</v>
      </c>
      <c r="E1326" t="str">
        <f>"201-53-12"</f>
        <v>201-53-12</v>
      </c>
      <c r="F1326" t="s">
        <v>41</v>
      </c>
      <c r="G1326" t="s">
        <v>42</v>
      </c>
      <c r="H1326" t="s">
        <v>43</v>
      </c>
      <c r="R1326">
        <v>0</v>
      </c>
      <c r="S1326">
        <v>0</v>
      </c>
      <c r="T1326">
        <v>0</v>
      </c>
      <c r="U1326">
        <v>0</v>
      </c>
      <c r="V1326">
        <v>0</v>
      </c>
      <c r="W1326">
        <v>1</v>
      </c>
      <c r="X1326">
        <v>0</v>
      </c>
      <c r="Y1326">
        <v>1</v>
      </c>
      <c r="Z1326">
        <v>1</v>
      </c>
      <c r="AA1326">
        <v>1</v>
      </c>
      <c r="AB1326">
        <v>1</v>
      </c>
      <c r="AC1326">
        <v>1</v>
      </c>
      <c r="AD1326">
        <v>0</v>
      </c>
      <c r="AE1326">
        <v>0</v>
      </c>
      <c r="AF1326">
        <v>1</v>
      </c>
      <c r="AG1326">
        <v>0</v>
      </c>
      <c r="AH1326">
        <v>1</v>
      </c>
      <c r="AI1326">
        <v>0</v>
      </c>
    </row>
    <row r="1327" spans="1:35" x14ac:dyDescent="0.25">
      <c r="A1327" t="str">
        <f>"1323"</f>
        <v>1323</v>
      </c>
      <c r="B1327" t="str">
        <f t="shared" si="72"/>
        <v>201</v>
      </c>
      <c r="C1327" t="str">
        <f t="shared" si="73"/>
        <v>53</v>
      </c>
      <c r="D1327" t="str">
        <f>"8"</f>
        <v>8</v>
      </c>
      <c r="E1327" t="str">
        <f>"201-53-8"</f>
        <v>201-53-8</v>
      </c>
      <c r="F1327" t="s">
        <v>41</v>
      </c>
      <c r="G1327" t="s">
        <v>42</v>
      </c>
      <c r="H1327" t="s">
        <v>43</v>
      </c>
      <c r="R1327">
        <v>1</v>
      </c>
      <c r="S1327">
        <v>0</v>
      </c>
      <c r="T1327">
        <v>0</v>
      </c>
      <c r="U1327">
        <v>0</v>
      </c>
      <c r="V1327">
        <v>0</v>
      </c>
      <c r="W1327">
        <v>1</v>
      </c>
      <c r="X1327">
        <v>1</v>
      </c>
      <c r="Y1327">
        <v>1</v>
      </c>
      <c r="Z1327">
        <v>0</v>
      </c>
      <c r="AA1327">
        <v>0</v>
      </c>
      <c r="AB1327">
        <v>1</v>
      </c>
      <c r="AC1327">
        <v>0</v>
      </c>
      <c r="AD1327">
        <v>0</v>
      </c>
      <c r="AE1327">
        <v>1</v>
      </c>
      <c r="AF1327">
        <v>0</v>
      </c>
      <c r="AG1327">
        <v>1</v>
      </c>
      <c r="AH1327">
        <v>0</v>
      </c>
      <c r="AI1327">
        <v>1</v>
      </c>
    </row>
    <row r="1328" spans="1:35" x14ac:dyDescent="0.25">
      <c r="A1328" t="str">
        <f>"1324"</f>
        <v>1324</v>
      </c>
      <c r="B1328" t="str">
        <f t="shared" si="72"/>
        <v>201</v>
      </c>
      <c r="C1328" t="str">
        <f t="shared" si="73"/>
        <v>53</v>
      </c>
      <c r="D1328" t="str">
        <f>"4"</f>
        <v>4</v>
      </c>
      <c r="E1328" t="str">
        <f>"201-53-4"</f>
        <v>201-53-4</v>
      </c>
      <c r="F1328" t="s">
        <v>41</v>
      </c>
      <c r="G1328" t="s">
        <v>42</v>
      </c>
      <c r="H1328" t="s">
        <v>43</v>
      </c>
      <c r="R1328">
        <v>1</v>
      </c>
      <c r="S1328">
        <v>0</v>
      </c>
      <c r="T1328">
        <v>0</v>
      </c>
      <c r="U1328">
        <v>0</v>
      </c>
      <c r="V1328">
        <v>0</v>
      </c>
      <c r="W1328">
        <v>1</v>
      </c>
      <c r="X1328">
        <v>0</v>
      </c>
      <c r="Y1328">
        <v>1</v>
      </c>
      <c r="Z1328">
        <v>1</v>
      </c>
      <c r="AA1328">
        <v>0</v>
      </c>
      <c r="AB1328">
        <v>1</v>
      </c>
      <c r="AC1328">
        <v>0</v>
      </c>
      <c r="AD1328">
        <v>1</v>
      </c>
      <c r="AE1328">
        <v>0</v>
      </c>
      <c r="AF1328">
        <v>0</v>
      </c>
      <c r="AG1328">
        <v>0</v>
      </c>
      <c r="AH1328">
        <v>1</v>
      </c>
      <c r="AI1328">
        <v>0</v>
      </c>
    </row>
    <row r="1329" spans="1:37" x14ac:dyDescent="0.25">
      <c r="A1329" t="str">
        <f>"1325"</f>
        <v>1325</v>
      </c>
      <c r="B1329" t="str">
        <f t="shared" si="72"/>
        <v>201</v>
      </c>
      <c r="C1329" t="str">
        <f t="shared" si="73"/>
        <v>53</v>
      </c>
      <c r="D1329" t="str">
        <f>"3"</f>
        <v>3</v>
      </c>
      <c r="E1329" t="str">
        <f>"201-53-3"</f>
        <v>201-53-3</v>
      </c>
      <c r="F1329" t="s">
        <v>41</v>
      </c>
      <c r="G1329" t="s">
        <v>42</v>
      </c>
      <c r="H1329" t="s">
        <v>43</v>
      </c>
      <c r="R1329">
        <v>0</v>
      </c>
      <c r="S1329">
        <v>1</v>
      </c>
      <c r="T1329">
        <v>0</v>
      </c>
      <c r="U1329">
        <v>1</v>
      </c>
      <c r="V1329">
        <v>1</v>
      </c>
      <c r="W1329">
        <v>0</v>
      </c>
      <c r="X1329">
        <v>1</v>
      </c>
      <c r="Y1329">
        <v>0</v>
      </c>
      <c r="Z1329">
        <v>0</v>
      </c>
      <c r="AA1329">
        <v>0</v>
      </c>
      <c r="AB1329">
        <v>0</v>
      </c>
      <c r="AC1329">
        <v>1</v>
      </c>
      <c r="AD1329">
        <v>0</v>
      </c>
      <c r="AE1329">
        <v>1</v>
      </c>
      <c r="AF1329">
        <v>0</v>
      </c>
      <c r="AG1329">
        <v>1</v>
      </c>
      <c r="AH1329">
        <v>0</v>
      </c>
      <c r="AI1329">
        <v>1</v>
      </c>
    </row>
    <row r="1330" spans="1:37" x14ac:dyDescent="0.25">
      <c r="A1330" t="str">
        <f>"1326"</f>
        <v>1326</v>
      </c>
      <c r="B1330" t="str">
        <f t="shared" si="72"/>
        <v>201</v>
      </c>
      <c r="C1330" t="str">
        <f t="shared" ref="C1330:C1354" si="74">"54"</f>
        <v>54</v>
      </c>
      <c r="D1330" t="str">
        <f>"18"</f>
        <v>18</v>
      </c>
      <c r="E1330" t="str">
        <f>"201-54-18"</f>
        <v>201-54-18</v>
      </c>
      <c r="F1330" t="s">
        <v>41</v>
      </c>
      <c r="G1330" t="s">
        <v>44</v>
      </c>
      <c r="H1330" t="s">
        <v>45</v>
      </c>
      <c r="I1330">
        <v>0</v>
      </c>
      <c r="J1330">
        <v>0</v>
      </c>
      <c r="K1330">
        <v>1</v>
      </c>
      <c r="L1330">
        <v>1</v>
      </c>
      <c r="M1330">
        <v>1</v>
      </c>
      <c r="N1330">
        <v>1</v>
      </c>
      <c r="O1330">
        <v>0</v>
      </c>
      <c r="P1330">
        <v>0</v>
      </c>
      <c r="Q1330">
        <v>1</v>
      </c>
      <c r="AF1330">
        <v>1</v>
      </c>
      <c r="AG1330">
        <v>0</v>
      </c>
      <c r="AH1330">
        <v>1</v>
      </c>
      <c r="AI1330">
        <v>0</v>
      </c>
      <c r="AJ1330">
        <v>0</v>
      </c>
      <c r="AK1330">
        <v>1</v>
      </c>
    </row>
    <row r="1331" spans="1:37" x14ac:dyDescent="0.25">
      <c r="A1331" t="str">
        <f>"1327"</f>
        <v>1327</v>
      </c>
      <c r="B1331" t="str">
        <f t="shared" si="72"/>
        <v>201</v>
      </c>
      <c r="C1331" t="str">
        <f t="shared" si="74"/>
        <v>54</v>
      </c>
      <c r="D1331" t="str">
        <f>"17"</f>
        <v>17</v>
      </c>
      <c r="E1331" t="str">
        <f>"201-54-17"</f>
        <v>201-54-17</v>
      </c>
      <c r="F1331" t="s">
        <v>41</v>
      </c>
      <c r="G1331" t="s">
        <v>44</v>
      </c>
      <c r="H1331" t="s">
        <v>45</v>
      </c>
      <c r="I1331">
        <v>0</v>
      </c>
      <c r="J1331">
        <v>0</v>
      </c>
      <c r="K1331">
        <v>1</v>
      </c>
      <c r="L1331">
        <v>1</v>
      </c>
      <c r="M1331">
        <v>1</v>
      </c>
      <c r="N1331">
        <v>1</v>
      </c>
      <c r="O1331">
        <v>1</v>
      </c>
      <c r="P1331">
        <v>0</v>
      </c>
      <c r="Q1331">
        <v>0</v>
      </c>
      <c r="AF1331">
        <v>0</v>
      </c>
      <c r="AG1331">
        <v>1</v>
      </c>
      <c r="AH1331">
        <v>0</v>
      </c>
      <c r="AI1331">
        <v>1</v>
      </c>
      <c r="AJ1331">
        <v>0</v>
      </c>
      <c r="AK1331">
        <v>1</v>
      </c>
    </row>
    <row r="1332" spans="1:37" x14ac:dyDescent="0.25">
      <c r="A1332" t="str">
        <f>"1328"</f>
        <v>1328</v>
      </c>
      <c r="B1332" t="str">
        <f t="shared" si="72"/>
        <v>201</v>
      </c>
      <c r="C1332" t="str">
        <f t="shared" si="74"/>
        <v>54</v>
      </c>
      <c r="D1332" t="str">
        <f>"5"</f>
        <v>5</v>
      </c>
      <c r="E1332" t="str">
        <f>"201-54-5"</f>
        <v>201-54-5</v>
      </c>
      <c r="F1332" t="s">
        <v>41</v>
      </c>
      <c r="G1332" t="s">
        <v>44</v>
      </c>
      <c r="H1332" t="s">
        <v>45</v>
      </c>
      <c r="I1332">
        <v>1</v>
      </c>
      <c r="J1332">
        <v>0</v>
      </c>
      <c r="K1332">
        <v>1</v>
      </c>
      <c r="L1332">
        <v>0</v>
      </c>
      <c r="M1332">
        <v>1</v>
      </c>
      <c r="N1332">
        <v>1</v>
      </c>
      <c r="O1332">
        <v>1</v>
      </c>
      <c r="P1332">
        <v>0</v>
      </c>
      <c r="Q1332">
        <v>0</v>
      </c>
      <c r="AF1332">
        <v>1</v>
      </c>
      <c r="AG1332">
        <v>0</v>
      </c>
      <c r="AH1332">
        <v>1</v>
      </c>
      <c r="AI1332">
        <v>0</v>
      </c>
      <c r="AJ1332">
        <v>1</v>
      </c>
      <c r="AK1332">
        <v>0</v>
      </c>
    </row>
    <row r="1333" spans="1:37" x14ac:dyDescent="0.25">
      <c r="A1333" t="str">
        <f>"1329"</f>
        <v>1329</v>
      </c>
      <c r="B1333" t="str">
        <f t="shared" si="72"/>
        <v>201</v>
      </c>
      <c r="C1333" t="str">
        <f t="shared" si="74"/>
        <v>54</v>
      </c>
      <c r="D1333" t="str">
        <f>"2"</f>
        <v>2</v>
      </c>
      <c r="E1333" t="str">
        <f>"201-54-2"</f>
        <v>201-54-2</v>
      </c>
      <c r="F1333" t="s">
        <v>41</v>
      </c>
      <c r="G1333" t="s">
        <v>44</v>
      </c>
      <c r="H1333" t="s">
        <v>45</v>
      </c>
      <c r="I1333">
        <v>0</v>
      </c>
      <c r="J1333">
        <v>1</v>
      </c>
      <c r="K1333">
        <v>1</v>
      </c>
      <c r="L1333">
        <v>1</v>
      </c>
      <c r="M1333">
        <v>1</v>
      </c>
      <c r="N1333">
        <v>1</v>
      </c>
      <c r="O1333">
        <v>0</v>
      </c>
      <c r="P1333">
        <v>0</v>
      </c>
      <c r="Q1333">
        <v>0</v>
      </c>
      <c r="AF1333">
        <v>0</v>
      </c>
      <c r="AG1333">
        <v>1</v>
      </c>
      <c r="AH1333">
        <v>0</v>
      </c>
      <c r="AI1333">
        <v>1</v>
      </c>
      <c r="AJ1333">
        <v>0</v>
      </c>
      <c r="AK1333">
        <v>1</v>
      </c>
    </row>
    <row r="1334" spans="1:37" x14ac:dyDescent="0.25">
      <c r="A1334" t="str">
        <f>"1330"</f>
        <v>1330</v>
      </c>
      <c r="B1334" t="str">
        <f t="shared" si="72"/>
        <v>201</v>
      </c>
      <c r="C1334" t="str">
        <f t="shared" si="74"/>
        <v>54</v>
      </c>
      <c r="D1334" t="str">
        <f>"24"</f>
        <v>24</v>
      </c>
      <c r="E1334" t="str">
        <f>"201-54-24"</f>
        <v>201-54-24</v>
      </c>
      <c r="F1334" t="s">
        <v>41</v>
      </c>
      <c r="G1334" t="s">
        <v>44</v>
      </c>
      <c r="H1334" t="s">
        <v>45</v>
      </c>
      <c r="I1334">
        <v>1</v>
      </c>
      <c r="J1334">
        <v>0</v>
      </c>
      <c r="K1334">
        <v>0</v>
      </c>
      <c r="L1334">
        <v>1</v>
      </c>
      <c r="M1334">
        <v>1</v>
      </c>
      <c r="N1334">
        <v>0</v>
      </c>
      <c r="O1334">
        <v>1</v>
      </c>
      <c r="P1334">
        <v>0</v>
      </c>
      <c r="Q1334">
        <v>1</v>
      </c>
      <c r="AF1334">
        <v>0</v>
      </c>
      <c r="AG1334">
        <v>1</v>
      </c>
      <c r="AH1334">
        <v>0</v>
      </c>
      <c r="AI1334">
        <v>1</v>
      </c>
      <c r="AJ1334">
        <v>0</v>
      </c>
      <c r="AK1334">
        <v>1</v>
      </c>
    </row>
    <row r="1335" spans="1:37" x14ac:dyDescent="0.25">
      <c r="A1335" t="str">
        <f>"1331"</f>
        <v>1331</v>
      </c>
      <c r="B1335" t="str">
        <f t="shared" si="72"/>
        <v>201</v>
      </c>
      <c r="C1335" t="str">
        <f t="shared" si="74"/>
        <v>54</v>
      </c>
      <c r="D1335" t="str">
        <f>"23"</f>
        <v>23</v>
      </c>
      <c r="E1335" t="str">
        <f>"201-54-23"</f>
        <v>201-54-23</v>
      </c>
      <c r="F1335" t="s">
        <v>41</v>
      </c>
      <c r="G1335" t="s">
        <v>44</v>
      </c>
      <c r="H1335" t="s">
        <v>45</v>
      </c>
      <c r="I1335">
        <v>1</v>
      </c>
      <c r="J1335">
        <v>0</v>
      </c>
      <c r="K1335">
        <v>0</v>
      </c>
      <c r="L1335">
        <v>1</v>
      </c>
      <c r="M1335">
        <v>1</v>
      </c>
      <c r="N1335">
        <v>0</v>
      </c>
      <c r="O1335">
        <v>1</v>
      </c>
      <c r="P1335">
        <v>0</v>
      </c>
      <c r="Q1335">
        <v>1</v>
      </c>
      <c r="AF1335">
        <v>0</v>
      </c>
      <c r="AG1335">
        <v>1</v>
      </c>
      <c r="AH1335">
        <v>0</v>
      </c>
      <c r="AI1335">
        <v>1</v>
      </c>
      <c r="AJ1335">
        <v>0</v>
      </c>
      <c r="AK1335">
        <v>1</v>
      </c>
    </row>
    <row r="1336" spans="1:37" x14ac:dyDescent="0.25">
      <c r="A1336" t="str">
        <f>"1332"</f>
        <v>1332</v>
      </c>
      <c r="B1336" t="str">
        <f t="shared" si="72"/>
        <v>201</v>
      </c>
      <c r="C1336" t="str">
        <f t="shared" si="74"/>
        <v>54</v>
      </c>
      <c r="D1336" t="str">
        <f>"16"</f>
        <v>16</v>
      </c>
      <c r="E1336" t="str">
        <f>"201-54-16"</f>
        <v>201-54-16</v>
      </c>
      <c r="F1336" t="s">
        <v>41</v>
      </c>
      <c r="G1336" t="s">
        <v>44</v>
      </c>
      <c r="H1336" t="s">
        <v>45</v>
      </c>
      <c r="I1336">
        <v>1</v>
      </c>
      <c r="J1336">
        <v>0</v>
      </c>
      <c r="K1336">
        <v>1</v>
      </c>
      <c r="L1336">
        <v>0</v>
      </c>
      <c r="M1336">
        <v>0</v>
      </c>
      <c r="N1336">
        <v>1</v>
      </c>
      <c r="O1336">
        <v>1</v>
      </c>
      <c r="P1336">
        <v>0</v>
      </c>
      <c r="Q1336">
        <v>1</v>
      </c>
      <c r="AF1336">
        <v>0</v>
      </c>
      <c r="AG1336">
        <v>1</v>
      </c>
      <c r="AH1336">
        <v>0</v>
      </c>
      <c r="AI1336">
        <v>1</v>
      </c>
      <c r="AJ1336">
        <v>1</v>
      </c>
      <c r="AK1336">
        <v>0</v>
      </c>
    </row>
    <row r="1337" spans="1:37" x14ac:dyDescent="0.25">
      <c r="A1337" t="str">
        <f>"1333"</f>
        <v>1333</v>
      </c>
      <c r="B1337" t="str">
        <f t="shared" si="72"/>
        <v>201</v>
      </c>
      <c r="C1337" t="str">
        <f t="shared" si="74"/>
        <v>54</v>
      </c>
      <c r="D1337" t="str">
        <f>"15"</f>
        <v>15</v>
      </c>
      <c r="E1337" t="str">
        <f>"201-54-15"</f>
        <v>201-54-15</v>
      </c>
      <c r="F1337" t="s">
        <v>41</v>
      </c>
      <c r="G1337" t="s">
        <v>44</v>
      </c>
      <c r="H1337" t="s">
        <v>45</v>
      </c>
      <c r="I1337">
        <v>0</v>
      </c>
      <c r="J1337">
        <v>1</v>
      </c>
      <c r="K1337">
        <v>1</v>
      </c>
      <c r="L1337">
        <v>1</v>
      </c>
      <c r="M1337">
        <v>0</v>
      </c>
      <c r="N1337">
        <v>1</v>
      </c>
      <c r="O1337">
        <v>1</v>
      </c>
      <c r="P1337">
        <v>0</v>
      </c>
      <c r="Q1337">
        <v>0</v>
      </c>
      <c r="AF1337">
        <v>0</v>
      </c>
      <c r="AG1337">
        <v>1</v>
      </c>
      <c r="AH1337">
        <v>1</v>
      </c>
      <c r="AI1337">
        <v>0</v>
      </c>
      <c r="AJ1337">
        <v>0</v>
      </c>
      <c r="AK1337">
        <v>1</v>
      </c>
    </row>
    <row r="1338" spans="1:37" x14ac:dyDescent="0.25">
      <c r="A1338" t="str">
        <f>"1334"</f>
        <v>1334</v>
      </c>
      <c r="B1338" t="str">
        <f t="shared" si="72"/>
        <v>201</v>
      </c>
      <c r="C1338" t="str">
        <f t="shared" si="74"/>
        <v>54</v>
      </c>
      <c r="D1338" t="str">
        <f>"10"</f>
        <v>10</v>
      </c>
      <c r="E1338" t="str">
        <f>"201-54-10"</f>
        <v>201-54-10</v>
      </c>
      <c r="F1338" t="s">
        <v>41</v>
      </c>
      <c r="G1338" t="s">
        <v>44</v>
      </c>
      <c r="H1338" t="s">
        <v>45</v>
      </c>
      <c r="I1338">
        <v>1</v>
      </c>
      <c r="J1338">
        <v>1</v>
      </c>
      <c r="K1338">
        <v>0</v>
      </c>
      <c r="L1338">
        <v>0</v>
      </c>
      <c r="M1338">
        <v>1</v>
      </c>
      <c r="N1338">
        <v>0</v>
      </c>
      <c r="O1338">
        <v>1</v>
      </c>
      <c r="P1338">
        <v>0</v>
      </c>
      <c r="Q1338">
        <v>1</v>
      </c>
      <c r="AF1338">
        <v>0</v>
      </c>
      <c r="AG1338">
        <v>1</v>
      </c>
      <c r="AH1338">
        <v>1</v>
      </c>
      <c r="AI1338">
        <v>0</v>
      </c>
      <c r="AJ1338">
        <v>1</v>
      </c>
      <c r="AK1338">
        <v>0</v>
      </c>
    </row>
    <row r="1339" spans="1:37" x14ac:dyDescent="0.25">
      <c r="A1339" t="str">
        <f>"1335"</f>
        <v>1335</v>
      </c>
      <c r="B1339" t="str">
        <f t="shared" si="72"/>
        <v>201</v>
      </c>
      <c r="C1339" t="str">
        <f t="shared" si="74"/>
        <v>54</v>
      </c>
      <c r="D1339" t="str">
        <f>"6"</f>
        <v>6</v>
      </c>
      <c r="E1339" t="str">
        <f>"201-54-6"</f>
        <v>201-54-6</v>
      </c>
      <c r="F1339" t="s">
        <v>41</v>
      </c>
      <c r="G1339" t="s">
        <v>44</v>
      </c>
      <c r="H1339" t="s">
        <v>45</v>
      </c>
      <c r="I1339">
        <v>1</v>
      </c>
      <c r="J1339">
        <v>0</v>
      </c>
      <c r="K1339">
        <v>0</v>
      </c>
      <c r="L1339">
        <v>0</v>
      </c>
      <c r="M1339">
        <v>1</v>
      </c>
      <c r="N1339">
        <v>1</v>
      </c>
      <c r="O1339">
        <v>1</v>
      </c>
      <c r="P1339">
        <v>0</v>
      </c>
      <c r="Q1339">
        <v>1</v>
      </c>
      <c r="AF1339">
        <v>1</v>
      </c>
      <c r="AG1339">
        <v>0</v>
      </c>
      <c r="AH1339">
        <v>1</v>
      </c>
      <c r="AI1339">
        <v>0</v>
      </c>
      <c r="AJ1339">
        <v>1</v>
      </c>
      <c r="AK1339">
        <v>0</v>
      </c>
    </row>
    <row r="1340" spans="1:37" x14ac:dyDescent="0.25">
      <c r="A1340" t="str">
        <f>"1336"</f>
        <v>1336</v>
      </c>
      <c r="B1340" t="str">
        <f t="shared" si="72"/>
        <v>201</v>
      </c>
      <c r="C1340" t="str">
        <f t="shared" si="74"/>
        <v>54</v>
      </c>
      <c r="D1340" t="str">
        <f>"3"</f>
        <v>3</v>
      </c>
      <c r="E1340" t="str">
        <f>"201-54-3"</f>
        <v>201-54-3</v>
      </c>
      <c r="F1340" t="s">
        <v>41</v>
      </c>
      <c r="G1340" t="s">
        <v>44</v>
      </c>
      <c r="H1340" t="s">
        <v>45</v>
      </c>
      <c r="I1340">
        <v>1</v>
      </c>
      <c r="J1340">
        <v>1</v>
      </c>
      <c r="K1340">
        <v>0</v>
      </c>
      <c r="L1340">
        <v>0</v>
      </c>
      <c r="M1340">
        <v>1</v>
      </c>
      <c r="N1340">
        <v>0</v>
      </c>
      <c r="O1340">
        <v>1</v>
      </c>
      <c r="P1340">
        <v>1</v>
      </c>
      <c r="Q1340">
        <v>0</v>
      </c>
      <c r="AF1340">
        <v>0</v>
      </c>
      <c r="AG1340">
        <v>1</v>
      </c>
      <c r="AH1340">
        <v>1</v>
      </c>
      <c r="AI1340">
        <v>0</v>
      </c>
      <c r="AJ1340">
        <v>1</v>
      </c>
      <c r="AK1340">
        <v>0</v>
      </c>
    </row>
    <row r="1341" spans="1:37" x14ac:dyDescent="0.25">
      <c r="A1341" t="str">
        <f>"1337"</f>
        <v>1337</v>
      </c>
      <c r="B1341" t="str">
        <f t="shared" si="72"/>
        <v>201</v>
      </c>
      <c r="C1341" t="str">
        <f t="shared" si="74"/>
        <v>54</v>
      </c>
      <c r="D1341" t="str">
        <f>"22"</f>
        <v>22</v>
      </c>
      <c r="E1341" t="str">
        <f>"201-54-22"</f>
        <v>201-54-22</v>
      </c>
      <c r="F1341" t="s">
        <v>41</v>
      </c>
      <c r="G1341" t="s">
        <v>44</v>
      </c>
      <c r="H1341" t="s">
        <v>45</v>
      </c>
      <c r="I1341">
        <v>0</v>
      </c>
      <c r="J1341">
        <v>1</v>
      </c>
      <c r="K1341">
        <v>0</v>
      </c>
      <c r="L1341">
        <v>0</v>
      </c>
      <c r="M1341">
        <v>1</v>
      </c>
      <c r="N1341">
        <v>0</v>
      </c>
      <c r="O1341">
        <v>1</v>
      </c>
      <c r="P1341">
        <v>1</v>
      </c>
      <c r="Q1341">
        <v>1</v>
      </c>
      <c r="AF1341">
        <v>0</v>
      </c>
      <c r="AG1341">
        <v>1</v>
      </c>
      <c r="AH1341">
        <v>1</v>
      </c>
      <c r="AI1341">
        <v>0</v>
      </c>
      <c r="AJ1341">
        <v>0</v>
      </c>
      <c r="AK1341">
        <v>1</v>
      </c>
    </row>
    <row r="1342" spans="1:37" x14ac:dyDescent="0.25">
      <c r="A1342" t="str">
        <f>"1338"</f>
        <v>1338</v>
      </c>
      <c r="B1342" t="str">
        <f t="shared" si="72"/>
        <v>201</v>
      </c>
      <c r="C1342" t="str">
        <f t="shared" si="74"/>
        <v>54</v>
      </c>
      <c r="D1342" t="str">
        <f>"21"</f>
        <v>21</v>
      </c>
      <c r="E1342" t="str">
        <f>"201-54-21"</f>
        <v>201-54-21</v>
      </c>
      <c r="F1342" t="s">
        <v>41</v>
      </c>
      <c r="G1342" t="s">
        <v>44</v>
      </c>
      <c r="H1342" t="s">
        <v>45</v>
      </c>
      <c r="I1342">
        <v>0</v>
      </c>
      <c r="J1342">
        <v>1</v>
      </c>
      <c r="K1342">
        <v>0</v>
      </c>
      <c r="L1342">
        <v>0</v>
      </c>
      <c r="M1342">
        <v>1</v>
      </c>
      <c r="N1342">
        <v>0</v>
      </c>
      <c r="O1342">
        <v>1</v>
      </c>
      <c r="P1342">
        <v>1</v>
      </c>
      <c r="Q1342">
        <v>1</v>
      </c>
      <c r="AF1342">
        <v>0</v>
      </c>
      <c r="AG1342">
        <v>1</v>
      </c>
      <c r="AH1342">
        <v>1</v>
      </c>
      <c r="AI1342">
        <v>0</v>
      </c>
      <c r="AJ1342">
        <v>0</v>
      </c>
      <c r="AK1342">
        <v>1</v>
      </c>
    </row>
    <row r="1343" spans="1:37" x14ac:dyDescent="0.25">
      <c r="A1343" t="str">
        <f>"1339"</f>
        <v>1339</v>
      </c>
      <c r="B1343" t="str">
        <f t="shared" si="72"/>
        <v>201</v>
      </c>
      <c r="C1343" t="str">
        <f t="shared" si="74"/>
        <v>54</v>
      </c>
      <c r="D1343" t="str">
        <f>"14"</f>
        <v>14</v>
      </c>
      <c r="E1343" t="str">
        <f>"201-54-14"</f>
        <v>201-54-14</v>
      </c>
      <c r="F1343" t="s">
        <v>41</v>
      </c>
      <c r="G1343" t="s">
        <v>44</v>
      </c>
      <c r="H1343" t="s">
        <v>45</v>
      </c>
      <c r="I1343">
        <v>1</v>
      </c>
      <c r="J1343">
        <v>0</v>
      </c>
      <c r="K1343">
        <v>1</v>
      </c>
      <c r="L1343">
        <v>0</v>
      </c>
      <c r="M1343">
        <v>1</v>
      </c>
      <c r="N1343">
        <v>1</v>
      </c>
      <c r="O1343">
        <v>1</v>
      </c>
      <c r="P1343">
        <v>0</v>
      </c>
      <c r="Q1343">
        <v>0</v>
      </c>
      <c r="AF1343">
        <v>0</v>
      </c>
      <c r="AG1343">
        <v>1</v>
      </c>
      <c r="AH1343">
        <v>0</v>
      </c>
      <c r="AI1343">
        <v>1</v>
      </c>
      <c r="AJ1343">
        <v>1</v>
      </c>
      <c r="AK1343">
        <v>0</v>
      </c>
    </row>
    <row r="1344" spans="1:37" x14ac:dyDescent="0.25">
      <c r="A1344" t="str">
        <f>"1340"</f>
        <v>1340</v>
      </c>
      <c r="B1344" t="str">
        <f t="shared" si="72"/>
        <v>201</v>
      </c>
      <c r="C1344" t="str">
        <f t="shared" si="74"/>
        <v>54</v>
      </c>
      <c r="D1344" t="str">
        <f>"13"</f>
        <v>13</v>
      </c>
      <c r="E1344" t="str">
        <f>"201-54-13"</f>
        <v>201-54-13</v>
      </c>
      <c r="F1344" t="s">
        <v>41</v>
      </c>
      <c r="G1344" t="s">
        <v>44</v>
      </c>
      <c r="H1344" t="s">
        <v>45</v>
      </c>
      <c r="I1344">
        <v>0</v>
      </c>
      <c r="J1344">
        <v>1</v>
      </c>
      <c r="K1344">
        <v>1</v>
      </c>
      <c r="L1344">
        <v>1</v>
      </c>
      <c r="M1344">
        <v>0</v>
      </c>
      <c r="N1344">
        <v>1</v>
      </c>
      <c r="O1344">
        <v>1</v>
      </c>
      <c r="P1344">
        <v>0</v>
      </c>
      <c r="Q1344">
        <v>0</v>
      </c>
      <c r="AF1344">
        <v>0</v>
      </c>
      <c r="AG1344">
        <v>1</v>
      </c>
      <c r="AH1344">
        <v>0</v>
      </c>
      <c r="AI1344">
        <v>1</v>
      </c>
      <c r="AJ1344">
        <v>0</v>
      </c>
      <c r="AK1344">
        <v>1</v>
      </c>
    </row>
    <row r="1345" spans="1:37" x14ac:dyDescent="0.25">
      <c r="A1345" t="str">
        <f>"1341"</f>
        <v>1341</v>
      </c>
      <c r="B1345" t="str">
        <f t="shared" si="72"/>
        <v>201</v>
      </c>
      <c r="C1345" t="str">
        <f t="shared" si="74"/>
        <v>54</v>
      </c>
      <c r="D1345" t="str">
        <f>"11"</f>
        <v>11</v>
      </c>
      <c r="E1345" t="str">
        <f>"201-54-11"</f>
        <v>201-54-11</v>
      </c>
      <c r="F1345" t="s">
        <v>41</v>
      </c>
      <c r="G1345" t="s">
        <v>44</v>
      </c>
      <c r="H1345" t="s">
        <v>45</v>
      </c>
      <c r="I1345">
        <v>0</v>
      </c>
      <c r="J1345">
        <v>0</v>
      </c>
      <c r="K1345">
        <v>0</v>
      </c>
      <c r="L1345">
        <v>0</v>
      </c>
      <c r="M1345">
        <v>1</v>
      </c>
      <c r="N1345">
        <v>0</v>
      </c>
      <c r="O1345">
        <v>0</v>
      </c>
      <c r="P1345">
        <v>0</v>
      </c>
      <c r="Q1345">
        <v>0</v>
      </c>
      <c r="AF1345">
        <v>0</v>
      </c>
      <c r="AG1345">
        <v>1</v>
      </c>
      <c r="AH1345">
        <v>1</v>
      </c>
      <c r="AI1345">
        <v>0</v>
      </c>
      <c r="AJ1345">
        <v>1</v>
      </c>
      <c r="AK1345">
        <v>0</v>
      </c>
    </row>
    <row r="1346" spans="1:37" x14ac:dyDescent="0.25">
      <c r="A1346" t="str">
        <f>"1342"</f>
        <v>1342</v>
      </c>
      <c r="B1346" t="str">
        <f t="shared" si="72"/>
        <v>201</v>
      </c>
      <c r="C1346" t="str">
        <f t="shared" si="74"/>
        <v>54</v>
      </c>
      <c r="D1346" t="str">
        <f>"7"</f>
        <v>7</v>
      </c>
      <c r="E1346" t="str">
        <f>"201-54-7"</f>
        <v>201-54-7</v>
      </c>
      <c r="F1346" t="s">
        <v>41</v>
      </c>
      <c r="G1346" t="s">
        <v>44</v>
      </c>
      <c r="H1346" t="s">
        <v>45</v>
      </c>
      <c r="I1346">
        <v>0</v>
      </c>
      <c r="J1346">
        <v>1</v>
      </c>
      <c r="K1346">
        <v>1</v>
      </c>
      <c r="L1346">
        <v>1</v>
      </c>
      <c r="M1346">
        <v>1</v>
      </c>
      <c r="N1346">
        <v>1</v>
      </c>
      <c r="O1346">
        <v>0</v>
      </c>
      <c r="P1346">
        <v>0</v>
      </c>
      <c r="Q1346">
        <v>0</v>
      </c>
      <c r="AF1346">
        <v>0</v>
      </c>
      <c r="AG1346">
        <v>1</v>
      </c>
      <c r="AH1346">
        <v>0</v>
      </c>
      <c r="AI1346">
        <v>1</v>
      </c>
      <c r="AJ1346">
        <v>1</v>
      </c>
      <c r="AK1346">
        <v>0</v>
      </c>
    </row>
    <row r="1347" spans="1:37" x14ac:dyDescent="0.25">
      <c r="A1347" t="str">
        <f>"1343"</f>
        <v>1343</v>
      </c>
      <c r="B1347" t="str">
        <f t="shared" si="72"/>
        <v>201</v>
      </c>
      <c r="C1347" t="str">
        <f t="shared" si="74"/>
        <v>54</v>
      </c>
      <c r="D1347" t="str">
        <f>"1"</f>
        <v>1</v>
      </c>
      <c r="E1347" t="str">
        <f>"201-54-1"</f>
        <v>201-54-1</v>
      </c>
      <c r="F1347" t="s">
        <v>41</v>
      </c>
      <c r="G1347" t="s">
        <v>44</v>
      </c>
      <c r="H1347" t="s">
        <v>45</v>
      </c>
      <c r="I1347">
        <v>0</v>
      </c>
      <c r="J1347">
        <v>0</v>
      </c>
      <c r="K1347">
        <v>0</v>
      </c>
      <c r="L1347">
        <v>1</v>
      </c>
      <c r="M1347">
        <v>1</v>
      </c>
      <c r="N1347">
        <v>0</v>
      </c>
      <c r="O1347">
        <v>0</v>
      </c>
      <c r="P1347">
        <v>0</v>
      </c>
      <c r="Q1347">
        <v>0</v>
      </c>
      <c r="AF1347">
        <v>0</v>
      </c>
      <c r="AG1347">
        <v>1</v>
      </c>
      <c r="AH1347">
        <v>0</v>
      </c>
      <c r="AI1347">
        <v>1</v>
      </c>
      <c r="AJ1347">
        <v>0</v>
      </c>
      <c r="AK1347">
        <v>1</v>
      </c>
    </row>
    <row r="1348" spans="1:37" x14ac:dyDescent="0.25">
      <c r="A1348" t="str">
        <f>"1344"</f>
        <v>1344</v>
      </c>
      <c r="B1348" t="str">
        <f t="shared" si="72"/>
        <v>201</v>
      </c>
      <c r="C1348" t="str">
        <f t="shared" si="74"/>
        <v>54</v>
      </c>
      <c r="D1348" t="str">
        <f>"25"</f>
        <v>25</v>
      </c>
      <c r="E1348" t="str">
        <f>"201-54-25"</f>
        <v>201-54-25</v>
      </c>
      <c r="F1348" t="s">
        <v>41</v>
      </c>
      <c r="G1348" t="s">
        <v>44</v>
      </c>
      <c r="H1348" t="s">
        <v>45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AF1348">
        <v>1</v>
      </c>
      <c r="AG1348">
        <v>0</v>
      </c>
      <c r="AH1348">
        <v>0</v>
      </c>
      <c r="AI1348">
        <v>1</v>
      </c>
      <c r="AJ1348">
        <v>1</v>
      </c>
      <c r="AK1348">
        <v>0</v>
      </c>
    </row>
    <row r="1349" spans="1:37" x14ac:dyDescent="0.25">
      <c r="A1349" t="str">
        <f>"1345"</f>
        <v>1345</v>
      </c>
      <c r="B1349" t="str">
        <f t="shared" ref="B1349:B1412" si="75">"201"</f>
        <v>201</v>
      </c>
      <c r="C1349" t="str">
        <f t="shared" si="74"/>
        <v>54</v>
      </c>
      <c r="D1349" t="str">
        <f>"20"</f>
        <v>20</v>
      </c>
      <c r="E1349" t="str">
        <f>"201-54-20"</f>
        <v>201-54-20</v>
      </c>
      <c r="F1349" t="s">
        <v>41</v>
      </c>
      <c r="G1349" t="s">
        <v>44</v>
      </c>
      <c r="H1349" t="s">
        <v>45</v>
      </c>
      <c r="I1349">
        <v>0</v>
      </c>
      <c r="J1349">
        <v>1</v>
      </c>
      <c r="K1349">
        <v>1</v>
      </c>
      <c r="L1349">
        <v>1</v>
      </c>
      <c r="M1349">
        <v>0</v>
      </c>
      <c r="N1349">
        <v>0</v>
      </c>
      <c r="O1349">
        <v>1</v>
      </c>
      <c r="P1349">
        <v>0</v>
      </c>
      <c r="Q1349">
        <v>1</v>
      </c>
      <c r="AF1349">
        <v>0</v>
      </c>
      <c r="AG1349">
        <v>1</v>
      </c>
      <c r="AH1349">
        <v>0</v>
      </c>
      <c r="AI1349">
        <v>1</v>
      </c>
      <c r="AJ1349">
        <v>1</v>
      </c>
      <c r="AK1349">
        <v>0</v>
      </c>
    </row>
    <row r="1350" spans="1:37" x14ac:dyDescent="0.25">
      <c r="A1350" t="str">
        <f>"1346"</f>
        <v>1346</v>
      </c>
      <c r="B1350" t="str">
        <f t="shared" si="75"/>
        <v>201</v>
      </c>
      <c r="C1350" t="str">
        <f t="shared" si="74"/>
        <v>54</v>
      </c>
      <c r="D1350" t="str">
        <f>"19"</f>
        <v>19</v>
      </c>
      <c r="E1350" t="str">
        <f>"201-54-19"</f>
        <v>201-54-19</v>
      </c>
      <c r="F1350" t="s">
        <v>41</v>
      </c>
      <c r="G1350" t="s">
        <v>44</v>
      </c>
      <c r="H1350" t="s">
        <v>45</v>
      </c>
      <c r="I1350">
        <v>1</v>
      </c>
      <c r="J1350">
        <v>0</v>
      </c>
      <c r="K1350">
        <v>1</v>
      </c>
      <c r="L1350">
        <v>0</v>
      </c>
      <c r="M1350">
        <v>0</v>
      </c>
      <c r="N1350">
        <v>1</v>
      </c>
      <c r="O1350">
        <v>1</v>
      </c>
      <c r="P1350">
        <v>0</v>
      </c>
      <c r="Q1350">
        <v>1</v>
      </c>
      <c r="AF1350">
        <v>1</v>
      </c>
      <c r="AG1350">
        <v>0</v>
      </c>
      <c r="AH1350">
        <v>1</v>
      </c>
      <c r="AI1350">
        <v>0</v>
      </c>
      <c r="AJ1350">
        <v>0</v>
      </c>
      <c r="AK1350">
        <v>1</v>
      </c>
    </row>
    <row r="1351" spans="1:37" x14ac:dyDescent="0.25">
      <c r="A1351" t="str">
        <f>"1347"</f>
        <v>1347</v>
      </c>
      <c r="B1351" t="str">
        <f t="shared" si="75"/>
        <v>201</v>
      </c>
      <c r="C1351" t="str">
        <f t="shared" si="74"/>
        <v>54</v>
      </c>
      <c r="D1351" t="str">
        <f>"12"</f>
        <v>12</v>
      </c>
      <c r="E1351" t="str">
        <f>"201-54-12"</f>
        <v>201-54-12</v>
      </c>
      <c r="F1351" t="s">
        <v>41</v>
      </c>
      <c r="G1351" t="s">
        <v>44</v>
      </c>
      <c r="H1351" t="s">
        <v>45</v>
      </c>
      <c r="I1351">
        <v>0</v>
      </c>
      <c r="J1351">
        <v>1</v>
      </c>
      <c r="K1351">
        <v>1</v>
      </c>
      <c r="L1351">
        <v>0</v>
      </c>
      <c r="M1351">
        <v>1</v>
      </c>
      <c r="N1351">
        <v>1</v>
      </c>
      <c r="O1351">
        <v>1</v>
      </c>
      <c r="P1351">
        <v>0</v>
      </c>
      <c r="Q1351">
        <v>0</v>
      </c>
      <c r="AF1351">
        <v>0</v>
      </c>
      <c r="AG1351">
        <v>1</v>
      </c>
      <c r="AH1351">
        <v>0</v>
      </c>
      <c r="AI1351">
        <v>1</v>
      </c>
      <c r="AJ1351">
        <v>0</v>
      </c>
      <c r="AK1351">
        <v>1</v>
      </c>
    </row>
    <row r="1352" spans="1:37" x14ac:dyDescent="0.25">
      <c r="A1352" t="str">
        <f>"1348"</f>
        <v>1348</v>
      </c>
      <c r="B1352" t="str">
        <f t="shared" si="75"/>
        <v>201</v>
      </c>
      <c r="C1352" t="str">
        <f t="shared" si="74"/>
        <v>54</v>
      </c>
      <c r="D1352" t="str">
        <f>"8"</f>
        <v>8</v>
      </c>
      <c r="E1352" t="str">
        <f>"201-54-8"</f>
        <v>201-54-8</v>
      </c>
      <c r="F1352" t="s">
        <v>41</v>
      </c>
      <c r="G1352" t="s">
        <v>44</v>
      </c>
      <c r="H1352" t="s">
        <v>45</v>
      </c>
      <c r="I1352">
        <v>0</v>
      </c>
      <c r="J1352">
        <v>0</v>
      </c>
      <c r="K1352">
        <v>0</v>
      </c>
      <c r="L1352">
        <v>1</v>
      </c>
      <c r="M1352">
        <v>1</v>
      </c>
      <c r="N1352">
        <v>1</v>
      </c>
      <c r="O1352">
        <v>0</v>
      </c>
      <c r="P1352">
        <v>1</v>
      </c>
      <c r="Q1352">
        <v>1</v>
      </c>
      <c r="AF1352">
        <v>0</v>
      </c>
      <c r="AG1352">
        <v>1</v>
      </c>
      <c r="AH1352">
        <v>0</v>
      </c>
      <c r="AI1352">
        <v>1</v>
      </c>
      <c r="AJ1352">
        <v>1</v>
      </c>
      <c r="AK1352">
        <v>0</v>
      </c>
    </row>
    <row r="1353" spans="1:37" x14ac:dyDescent="0.25">
      <c r="A1353" t="str">
        <f>"1349"</f>
        <v>1349</v>
      </c>
      <c r="B1353" t="str">
        <f t="shared" si="75"/>
        <v>201</v>
      </c>
      <c r="C1353" t="str">
        <f t="shared" si="74"/>
        <v>54</v>
      </c>
      <c r="D1353" t="str">
        <f>"4"</f>
        <v>4</v>
      </c>
      <c r="E1353" t="str">
        <f>"201-54-4"</f>
        <v>201-54-4</v>
      </c>
      <c r="F1353" t="s">
        <v>41</v>
      </c>
      <c r="G1353" t="s">
        <v>44</v>
      </c>
      <c r="H1353" t="s">
        <v>45</v>
      </c>
      <c r="I1353">
        <v>1</v>
      </c>
      <c r="J1353">
        <v>1</v>
      </c>
      <c r="K1353">
        <v>0</v>
      </c>
      <c r="L1353">
        <v>1</v>
      </c>
      <c r="M1353">
        <v>1</v>
      </c>
      <c r="N1353">
        <v>1</v>
      </c>
      <c r="O1353">
        <v>0</v>
      </c>
      <c r="P1353">
        <v>0</v>
      </c>
      <c r="Q1353">
        <v>0</v>
      </c>
      <c r="AF1353">
        <v>0</v>
      </c>
      <c r="AG1353">
        <v>1</v>
      </c>
      <c r="AH1353">
        <v>0</v>
      </c>
      <c r="AI1353">
        <v>1</v>
      </c>
      <c r="AJ1353">
        <v>1</v>
      </c>
      <c r="AK1353">
        <v>0</v>
      </c>
    </row>
    <row r="1354" spans="1:37" x14ac:dyDescent="0.25">
      <c r="A1354" t="str">
        <f>"1350"</f>
        <v>1350</v>
      </c>
      <c r="B1354" t="str">
        <f t="shared" si="75"/>
        <v>201</v>
      </c>
      <c r="C1354" t="str">
        <f t="shared" si="74"/>
        <v>54</v>
      </c>
      <c r="D1354" t="str">
        <f>"9"</f>
        <v>9</v>
      </c>
      <c r="E1354" t="str">
        <f>"201-54-9"</f>
        <v>201-54-9</v>
      </c>
      <c r="F1354" t="s">
        <v>41</v>
      </c>
      <c r="G1354" t="s">
        <v>44</v>
      </c>
      <c r="H1354" t="s">
        <v>45</v>
      </c>
      <c r="I1354">
        <v>1</v>
      </c>
      <c r="J1354">
        <v>1</v>
      </c>
      <c r="K1354">
        <v>0</v>
      </c>
      <c r="L1354">
        <v>0</v>
      </c>
      <c r="M1354">
        <v>1</v>
      </c>
      <c r="N1354">
        <v>0</v>
      </c>
      <c r="O1354">
        <v>1</v>
      </c>
      <c r="P1354">
        <v>0</v>
      </c>
      <c r="Q1354">
        <v>1</v>
      </c>
      <c r="AF1354">
        <v>0</v>
      </c>
      <c r="AG1354">
        <v>1</v>
      </c>
      <c r="AH1354">
        <v>1</v>
      </c>
      <c r="AI1354">
        <v>0</v>
      </c>
      <c r="AJ1354">
        <v>1</v>
      </c>
      <c r="AK1354">
        <v>0</v>
      </c>
    </row>
    <row r="1355" spans="1:37" x14ac:dyDescent="0.25">
      <c r="A1355" t="str">
        <f>"1351"</f>
        <v>1351</v>
      </c>
      <c r="B1355" t="str">
        <f t="shared" si="75"/>
        <v>201</v>
      </c>
      <c r="C1355" t="str">
        <f t="shared" ref="C1355:C1379" si="76">"55"</f>
        <v>55</v>
      </c>
      <c r="D1355" t="str">
        <f>"22"</f>
        <v>22</v>
      </c>
      <c r="E1355" t="str">
        <f>"201-55-22"</f>
        <v>201-55-22</v>
      </c>
      <c r="F1355" t="s">
        <v>41</v>
      </c>
      <c r="G1355" t="s">
        <v>42</v>
      </c>
      <c r="H1355" t="s">
        <v>43</v>
      </c>
      <c r="R1355">
        <v>0</v>
      </c>
      <c r="S1355">
        <v>0</v>
      </c>
      <c r="T1355">
        <v>0</v>
      </c>
      <c r="U1355">
        <v>0</v>
      </c>
      <c r="V1355">
        <v>0</v>
      </c>
      <c r="W1355">
        <v>0</v>
      </c>
      <c r="X1355">
        <v>0</v>
      </c>
      <c r="Y1355">
        <v>0</v>
      </c>
      <c r="Z1355">
        <v>0</v>
      </c>
      <c r="AA1355">
        <v>0</v>
      </c>
      <c r="AB1355">
        <v>0</v>
      </c>
      <c r="AC1355">
        <v>0</v>
      </c>
      <c r="AD1355">
        <v>0</v>
      </c>
      <c r="AE1355">
        <v>0</v>
      </c>
      <c r="AF1355">
        <v>0</v>
      </c>
      <c r="AG1355">
        <v>1</v>
      </c>
      <c r="AH1355">
        <v>0</v>
      </c>
      <c r="AI1355">
        <v>1</v>
      </c>
    </row>
    <row r="1356" spans="1:37" x14ac:dyDescent="0.25">
      <c r="A1356" t="str">
        <f>"1352"</f>
        <v>1352</v>
      </c>
      <c r="B1356" t="str">
        <f t="shared" si="75"/>
        <v>201</v>
      </c>
      <c r="C1356" t="str">
        <f t="shared" si="76"/>
        <v>55</v>
      </c>
      <c r="D1356" t="str">
        <f>"21"</f>
        <v>21</v>
      </c>
      <c r="E1356" t="str">
        <f>"201-55-21"</f>
        <v>201-55-21</v>
      </c>
      <c r="F1356" t="s">
        <v>41</v>
      </c>
      <c r="G1356" t="s">
        <v>42</v>
      </c>
      <c r="H1356" t="s">
        <v>43</v>
      </c>
      <c r="R1356">
        <v>0</v>
      </c>
      <c r="S1356">
        <v>1</v>
      </c>
      <c r="T1356">
        <v>0</v>
      </c>
      <c r="U1356">
        <v>1</v>
      </c>
      <c r="V1356">
        <v>1</v>
      </c>
      <c r="W1356">
        <v>0</v>
      </c>
      <c r="X1356">
        <v>1</v>
      </c>
      <c r="Y1356">
        <v>0</v>
      </c>
      <c r="Z1356">
        <v>0</v>
      </c>
      <c r="AA1356">
        <v>0</v>
      </c>
      <c r="AB1356">
        <v>1</v>
      </c>
      <c r="AC1356">
        <v>0</v>
      </c>
      <c r="AD1356">
        <v>0</v>
      </c>
      <c r="AE1356">
        <v>1</v>
      </c>
      <c r="AF1356">
        <v>0</v>
      </c>
      <c r="AG1356">
        <v>1</v>
      </c>
      <c r="AH1356">
        <v>0</v>
      </c>
      <c r="AI1356">
        <v>1</v>
      </c>
    </row>
    <row r="1357" spans="1:37" x14ac:dyDescent="0.25">
      <c r="A1357" t="str">
        <f>"1353"</f>
        <v>1353</v>
      </c>
      <c r="B1357" t="str">
        <f t="shared" si="75"/>
        <v>201</v>
      </c>
      <c r="C1357" t="str">
        <f t="shared" si="76"/>
        <v>55</v>
      </c>
      <c r="D1357" t="str">
        <f>"13"</f>
        <v>13</v>
      </c>
      <c r="E1357" t="str">
        <f>"201-55-13"</f>
        <v>201-55-13</v>
      </c>
      <c r="F1357" t="s">
        <v>41</v>
      </c>
      <c r="G1357" t="s">
        <v>42</v>
      </c>
      <c r="H1357" t="s">
        <v>43</v>
      </c>
      <c r="R1357">
        <v>0</v>
      </c>
      <c r="S1357">
        <v>0</v>
      </c>
      <c r="T1357">
        <v>0</v>
      </c>
      <c r="U1357">
        <v>0</v>
      </c>
      <c r="V1357">
        <v>0</v>
      </c>
      <c r="W1357">
        <v>1</v>
      </c>
      <c r="X1357">
        <v>0</v>
      </c>
      <c r="Y1357">
        <v>1</v>
      </c>
      <c r="Z1357">
        <v>1</v>
      </c>
      <c r="AA1357">
        <v>1</v>
      </c>
      <c r="AB1357">
        <v>0</v>
      </c>
      <c r="AC1357">
        <v>1</v>
      </c>
      <c r="AD1357">
        <v>1</v>
      </c>
      <c r="AE1357">
        <v>0</v>
      </c>
      <c r="AF1357">
        <v>0</v>
      </c>
      <c r="AG1357">
        <v>1</v>
      </c>
      <c r="AH1357">
        <v>1</v>
      </c>
      <c r="AI1357">
        <v>0</v>
      </c>
    </row>
    <row r="1358" spans="1:37" x14ac:dyDescent="0.25">
      <c r="A1358" t="str">
        <f>"1354"</f>
        <v>1354</v>
      </c>
      <c r="B1358" t="str">
        <f t="shared" si="75"/>
        <v>201</v>
      </c>
      <c r="C1358" t="str">
        <f t="shared" si="76"/>
        <v>55</v>
      </c>
      <c r="D1358" t="str">
        <f>"12"</f>
        <v>12</v>
      </c>
      <c r="E1358" t="str">
        <f>"201-55-12"</f>
        <v>201-55-12</v>
      </c>
      <c r="F1358" t="s">
        <v>41</v>
      </c>
      <c r="G1358" t="s">
        <v>42</v>
      </c>
      <c r="H1358" t="s">
        <v>43</v>
      </c>
      <c r="R1358">
        <v>1</v>
      </c>
      <c r="S1358">
        <v>0</v>
      </c>
      <c r="T1358">
        <v>0</v>
      </c>
      <c r="U1358">
        <v>0</v>
      </c>
      <c r="V1358">
        <v>0</v>
      </c>
      <c r="W1358">
        <v>1</v>
      </c>
      <c r="X1358">
        <v>0</v>
      </c>
      <c r="Y1358">
        <v>1</v>
      </c>
      <c r="Z1358">
        <v>0</v>
      </c>
      <c r="AA1358">
        <v>1</v>
      </c>
      <c r="AB1358">
        <v>0</v>
      </c>
      <c r="AC1358">
        <v>1</v>
      </c>
      <c r="AD1358">
        <v>1</v>
      </c>
      <c r="AE1358">
        <v>0</v>
      </c>
      <c r="AF1358">
        <v>0</v>
      </c>
      <c r="AG1358">
        <v>1</v>
      </c>
      <c r="AH1358">
        <v>1</v>
      </c>
      <c r="AI1358">
        <v>0</v>
      </c>
    </row>
    <row r="1359" spans="1:37" x14ac:dyDescent="0.25">
      <c r="A1359" t="str">
        <f>"1355"</f>
        <v>1355</v>
      </c>
      <c r="B1359" t="str">
        <f t="shared" si="75"/>
        <v>201</v>
      </c>
      <c r="C1359" t="str">
        <f t="shared" si="76"/>
        <v>55</v>
      </c>
      <c r="D1359" t="str">
        <f>"8"</f>
        <v>8</v>
      </c>
      <c r="E1359" t="str">
        <f>"201-55-8"</f>
        <v>201-55-8</v>
      </c>
      <c r="F1359" t="s">
        <v>41</v>
      </c>
      <c r="G1359" t="s">
        <v>42</v>
      </c>
      <c r="H1359" t="s">
        <v>43</v>
      </c>
      <c r="R1359">
        <v>0</v>
      </c>
      <c r="S1359">
        <v>1</v>
      </c>
      <c r="T1359">
        <v>0</v>
      </c>
      <c r="U1359">
        <v>1</v>
      </c>
      <c r="V1359">
        <v>1</v>
      </c>
      <c r="W1359">
        <v>0</v>
      </c>
      <c r="X1359">
        <v>1</v>
      </c>
      <c r="Y1359">
        <v>0</v>
      </c>
      <c r="Z1359">
        <v>0</v>
      </c>
      <c r="AA1359">
        <v>0</v>
      </c>
      <c r="AB1359">
        <v>1</v>
      </c>
      <c r="AC1359">
        <v>0</v>
      </c>
      <c r="AD1359">
        <v>0</v>
      </c>
      <c r="AE1359">
        <v>1</v>
      </c>
      <c r="AF1359">
        <v>0</v>
      </c>
      <c r="AG1359">
        <v>1</v>
      </c>
      <c r="AH1359">
        <v>0</v>
      </c>
      <c r="AI1359">
        <v>1</v>
      </c>
    </row>
    <row r="1360" spans="1:37" x14ac:dyDescent="0.25">
      <c r="A1360" t="str">
        <f>"1356"</f>
        <v>1356</v>
      </c>
      <c r="B1360" t="str">
        <f t="shared" si="75"/>
        <v>201</v>
      </c>
      <c r="C1360" t="str">
        <f t="shared" si="76"/>
        <v>55</v>
      </c>
      <c r="D1360" t="str">
        <f>"5"</f>
        <v>5</v>
      </c>
      <c r="E1360" t="str">
        <f>"201-55-5"</f>
        <v>201-55-5</v>
      </c>
      <c r="F1360" t="s">
        <v>41</v>
      </c>
      <c r="G1360" t="s">
        <v>42</v>
      </c>
      <c r="H1360" t="s">
        <v>43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1</v>
      </c>
      <c r="X1360">
        <v>0</v>
      </c>
      <c r="Y1360">
        <v>1</v>
      </c>
      <c r="Z1360">
        <v>1</v>
      </c>
      <c r="AA1360">
        <v>1</v>
      </c>
      <c r="AB1360">
        <v>1</v>
      </c>
      <c r="AC1360">
        <v>0</v>
      </c>
      <c r="AD1360">
        <v>1</v>
      </c>
      <c r="AE1360">
        <v>0</v>
      </c>
      <c r="AF1360">
        <v>0</v>
      </c>
      <c r="AG1360">
        <v>1</v>
      </c>
      <c r="AH1360">
        <v>0</v>
      </c>
      <c r="AI1360">
        <v>1</v>
      </c>
    </row>
    <row r="1361" spans="1:37" x14ac:dyDescent="0.25">
      <c r="A1361" t="str">
        <f>"1357"</f>
        <v>1357</v>
      </c>
      <c r="B1361" t="str">
        <f t="shared" si="75"/>
        <v>201</v>
      </c>
      <c r="C1361" t="str">
        <f t="shared" si="76"/>
        <v>55</v>
      </c>
      <c r="D1361" t="str">
        <f>"3"</f>
        <v>3</v>
      </c>
      <c r="E1361" t="str">
        <f>"201-55-3"</f>
        <v>201-55-3</v>
      </c>
      <c r="F1361" t="s">
        <v>41</v>
      </c>
      <c r="G1361" t="s">
        <v>42</v>
      </c>
      <c r="H1361" t="s">
        <v>43</v>
      </c>
      <c r="R1361">
        <v>0</v>
      </c>
      <c r="S1361">
        <v>1</v>
      </c>
      <c r="T1361">
        <v>0</v>
      </c>
      <c r="U1361">
        <v>1</v>
      </c>
      <c r="V1361">
        <v>1</v>
      </c>
      <c r="W1361">
        <v>0</v>
      </c>
      <c r="X1361">
        <v>1</v>
      </c>
      <c r="Y1361">
        <v>0</v>
      </c>
      <c r="Z1361">
        <v>0</v>
      </c>
      <c r="AA1361">
        <v>0</v>
      </c>
      <c r="AB1361">
        <v>1</v>
      </c>
      <c r="AC1361">
        <v>0</v>
      </c>
      <c r="AD1361">
        <v>0</v>
      </c>
      <c r="AE1361">
        <v>1</v>
      </c>
      <c r="AF1361">
        <v>0</v>
      </c>
      <c r="AG1361">
        <v>1</v>
      </c>
      <c r="AH1361">
        <v>1</v>
      </c>
      <c r="AI1361">
        <v>0</v>
      </c>
    </row>
    <row r="1362" spans="1:37" x14ac:dyDescent="0.25">
      <c r="A1362" t="str">
        <f>"1358"</f>
        <v>1358</v>
      </c>
      <c r="B1362" t="str">
        <f t="shared" si="75"/>
        <v>201</v>
      </c>
      <c r="C1362" t="str">
        <f t="shared" si="76"/>
        <v>55</v>
      </c>
      <c r="D1362" t="str">
        <f>"25"</f>
        <v>25</v>
      </c>
      <c r="E1362" t="str">
        <f>"201-55-25"</f>
        <v>201-55-25</v>
      </c>
      <c r="F1362" t="s">
        <v>41</v>
      </c>
      <c r="G1362" t="s">
        <v>42</v>
      </c>
      <c r="H1362" t="s">
        <v>43</v>
      </c>
      <c r="R1362">
        <v>0</v>
      </c>
      <c r="S1362">
        <v>0</v>
      </c>
      <c r="T1362">
        <v>0</v>
      </c>
      <c r="U1362">
        <v>0</v>
      </c>
      <c r="V1362">
        <v>0</v>
      </c>
      <c r="W1362">
        <v>1</v>
      </c>
      <c r="X1362">
        <v>0</v>
      </c>
      <c r="Y1362">
        <v>1</v>
      </c>
      <c r="Z1362">
        <v>1</v>
      </c>
      <c r="AA1362">
        <v>1</v>
      </c>
      <c r="AB1362">
        <v>1</v>
      </c>
      <c r="AC1362">
        <v>0</v>
      </c>
      <c r="AD1362">
        <v>1</v>
      </c>
      <c r="AE1362">
        <v>0</v>
      </c>
      <c r="AF1362">
        <v>0</v>
      </c>
      <c r="AG1362">
        <v>1</v>
      </c>
      <c r="AH1362">
        <v>1</v>
      </c>
      <c r="AI1362">
        <v>0</v>
      </c>
    </row>
    <row r="1363" spans="1:37" x14ac:dyDescent="0.25">
      <c r="A1363" t="str">
        <f>"1359"</f>
        <v>1359</v>
      </c>
      <c r="B1363" t="str">
        <f t="shared" si="75"/>
        <v>201</v>
      </c>
      <c r="C1363" t="str">
        <f t="shared" si="76"/>
        <v>55</v>
      </c>
      <c r="D1363" t="str">
        <f>"17"</f>
        <v>17</v>
      </c>
      <c r="E1363" t="str">
        <f>"201-55-17"</f>
        <v>201-55-17</v>
      </c>
      <c r="F1363" t="s">
        <v>41</v>
      </c>
      <c r="G1363" t="s">
        <v>42</v>
      </c>
      <c r="H1363" t="s">
        <v>43</v>
      </c>
      <c r="R1363">
        <v>0</v>
      </c>
      <c r="S1363">
        <v>0</v>
      </c>
      <c r="T1363">
        <v>0</v>
      </c>
      <c r="U1363">
        <v>0</v>
      </c>
      <c r="V1363">
        <v>0</v>
      </c>
      <c r="W1363">
        <v>1</v>
      </c>
      <c r="X1363">
        <v>0</v>
      </c>
      <c r="Y1363">
        <v>1</v>
      </c>
      <c r="Z1363">
        <v>1</v>
      </c>
      <c r="AA1363">
        <v>1</v>
      </c>
      <c r="AB1363">
        <v>1</v>
      </c>
      <c r="AC1363">
        <v>0</v>
      </c>
      <c r="AD1363">
        <v>1</v>
      </c>
      <c r="AE1363">
        <v>0</v>
      </c>
      <c r="AF1363">
        <v>1</v>
      </c>
      <c r="AG1363">
        <v>0</v>
      </c>
      <c r="AH1363">
        <v>1</v>
      </c>
      <c r="AI1363">
        <v>0</v>
      </c>
    </row>
    <row r="1364" spans="1:37" x14ac:dyDescent="0.25">
      <c r="A1364" t="str">
        <f>"1360"</f>
        <v>1360</v>
      </c>
      <c r="B1364" t="str">
        <f t="shared" si="75"/>
        <v>201</v>
      </c>
      <c r="C1364" t="str">
        <f t="shared" si="76"/>
        <v>55</v>
      </c>
      <c r="D1364" t="str">
        <f>"16"</f>
        <v>16</v>
      </c>
      <c r="E1364" t="str">
        <f>"201-55-16"</f>
        <v>201-55-16</v>
      </c>
      <c r="F1364" t="s">
        <v>41</v>
      </c>
      <c r="G1364" t="s">
        <v>42</v>
      </c>
      <c r="H1364" t="s">
        <v>43</v>
      </c>
      <c r="R1364">
        <v>0</v>
      </c>
      <c r="S1364">
        <v>0</v>
      </c>
      <c r="T1364">
        <v>0</v>
      </c>
      <c r="U1364">
        <v>0</v>
      </c>
      <c r="V1364">
        <v>0</v>
      </c>
      <c r="W1364">
        <v>1</v>
      </c>
      <c r="X1364">
        <v>0</v>
      </c>
      <c r="Y1364">
        <v>1</v>
      </c>
      <c r="Z1364">
        <v>1</v>
      </c>
      <c r="AA1364">
        <v>1</v>
      </c>
      <c r="AB1364">
        <v>0</v>
      </c>
      <c r="AC1364">
        <v>1</v>
      </c>
      <c r="AD1364">
        <v>1</v>
      </c>
      <c r="AE1364">
        <v>0</v>
      </c>
      <c r="AF1364">
        <v>0</v>
      </c>
      <c r="AG1364">
        <v>1</v>
      </c>
      <c r="AH1364">
        <v>0</v>
      </c>
      <c r="AI1364">
        <v>1</v>
      </c>
    </row>
    <row r="1365" spans="1:37" x14ac:dyDescent="0.25">
      <c r="A1365" t="str">
        <f>"1361"</f>
        <v>1361</v>
      </c>
      <c r="B1365" t="str">
        <f t="shared" si="75"/>
        <v>201</v>
      </c>
      <c r="C1365" t="str">
        <f t="shared" si="76"/>
        <v>55</v>
      </c>
      <c r="D1365" t="str">
        <f>"11"</f>
        <v>11</v>
      </c>
      <c r="E1365" t="str">
        <f>"201-55-11"</f>
        <v>201-55-11</v>
      </c>
      <c r="F1365" t="s">
        <v>41</v>
      </c>
      <c r="G1365" t="s">
        <v>42</v>
      </c>
      <c r="H1365" t="s">
        <v>43</v>
      </c>
      <c r="R1365">
        <v>0</v>
      </c>
      <c r="S1365">
        <v>0</v>
      </c>
      <c r="T1365">
        <v>0</v>
      </c>
      <c r="U1365">
        <v>0</v>
      </c>
      <c r="V1365">
        <v>0</v>
      </c>
      <c r="W1365">
        <v>1</v>
      </c>
      <c r="X1365">
        <v>0</v>
      </c>
      <c r="Y1365">
        <v>1</v>
      </c>
      <c r="Z1365">
        <v>1</v>
      </c>
      <c r="AA1365">
        <v>1</v>
      </c>
      <c r="AB1365">
        <v>1</v>
      </c>
      <c r="AC1365">
        <v>1</v>
      </c>
      <c r="AD1365">
        <v>0</v>
      </c>
      <c r="AE1365">
        <v>0</v>
      </c>
      <c r="AF1365">
        <v>0</v>
      </c>
      <c r="AG1365">
        <v>1</v>
      </c>
      <c r="AH1365">
        <v>0</v>
      </c>
      <c r="AI1365">
        <v>1</v>
      </c>
    </row>
    <row r="1366" spans="1:37" x14ac:dyDescent="0.25">
      <c r="A1366" t="str">
        <f>"1362"</f>
        <v>1362</v>
      </c>
      <c r="B1366" t="str">
        <f t="shared" si="75"/>
        <v>201</v>
      </c>
      <c r="C1366" t="str">
        <f t="shared" si="76"/>
        <v>55</v>
      </c>
      <c r="D1366" t="str">
        <f>"6"</f>
        <v>6</v>
      </c>
      <c r="E1366" t="str">
        <f>"201-55-6"</f>
        <v>201-55-6</v>
      </c>
      <c r="F1366" t="s">
        <v>41</v>
      </c>
      <c r="G1366" t="s">
        <v>42</v>
      </c>
      <c r="H1366" t="s">
        <v>43</v>
      </c>
      <c r="R1366">
        <v>0</v>
      </c>
      <c r="S1366">
        <v>0</v>
      </c>
      <c r="T1366">
        <v>1</v>
      </c>
      <c r="U1366">
        <v>0</v>
      </c>
      <c r="V1366">
        <v>0</v>
      </c>
      <c r="W1366">
        <v>1</v>
      </c>
      <c r="X1366">
        <v>0</v>
      </c>
      <c r="Y1366">
        <v>0</v>
      </c>
      <c r="Z1366">
        <v>1</v>
      </c>
      <c r="AA1366">
        <v>1</v>
      </c>
      <c r="AB1366">
        <v>0</v>
      </c>
      <c r="AC1366">
        <v>1</v>
      </c>
      <c r="AD1366">
        <v>1</v>
      </c>
      <c r="AE1366">
        <v>0</v>
      </c>
      <c r="AF1366">
        <v>0</v>
      </c>
      <c r="AG1366">
        <v>1</v>
      </c>
      <c r="AH1366">
        <v>0</v>
      </c>
      <c r="AI1366">
        <v>1</v>
      </c>
    </row>
    <row r="1367" spans="1:37" x14ac:dyDescent="0.25">
      <c r="A1367" t="str">
        <f>"1363"</f>
        <v>1363</v>
      </c>
      <c r="B1367" t="str">
        <f t="shared" si="75"/>
        <v>201</v>
      </c>
      <c r="C1367" t="str">
        <f t="shared" si="76"/>
        <v>55</v>
      </c>
      <c r="D1367" t="str">
        <f>"2"</f>
        <v>2</v>
      </c>
      <c r="E1367" t="str">
        <f>"201-55-2"</f>
        <v>201-55-2</v>
      </c>
      <c r="F1367" t="s">
        <v>41</v>
      </c>
      <c r="G1367" t="s">
        <v>44</v>
      </c>
      <c r="H1367" t="s">
        <v>45</v>
      </c>
      <c r="I1367">
        <v>0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0</v>
      </c>
      <c r="P1367">
        <v>0</v>
      </c>
      <c r="Q1367">
        <v>0</v>
      </c>
      <c r="AF1367">
        <v>0</v>
      </c>
      <c r="AG1367">
        <v>1</v>
      </c>
      <c r="AH1367">
        <v>0</v>
      </c>
      <c r="AI1367">
        <v>1</v>
      </c>
      <c r="AJ1367">
        <v>0</v>
      </c>
      <c r="AK1367">
        <v>1</v>
      </c>
    </row>
    <row r="1368" spans="1:37" x14ac:dyDescent="0.25">
      <c r="A1368" t="str">
        <f>"1364"</f>
        <v>1364</v>
      </c>
      <c r="B1368" t="str">
        <f t="shared" si="75"/>
        <v>201</v>
      </c>
      <c r="C1368" t="str">
        <f t="shared" si="76"/>
        <v>55</v>
      </c>
      <c r="D1368" t="str">
        <f>"24"</f>
        <v>24</v>
      </c>
      <c r="E1368" t="str">
        <f>"201-55-24"</f>
        <v>201-55-24</v>
      </c>
      <c r="F1368" t="s">
        <v>41</v>
      </c>
      <c r="G1368" t="s">
        <v>42</v>
      </c>
      <c r="H1368" t="s">
        <v>43</v>
      </c>
      <c r="R1368">
        <v>1</v>
      </c>
      <c r="S1368">
        <v>0</v>
      </c>
      <c r="T1368">
        <v>0</v>
      </c>
      <c r="U1368">
        <v>0</v>
      </c>
      <c r="V1368">
        <v>0</v>
      </c>
      <c r="W1368">
        <v>1</v>
      </c>
      <c r="X1368">
        <v>0</v>
      </c>
      <c r="Y1368">
        <v>1</v>
      </c>
      <c r="Z1368">
        <v>0</v>
      </c>
      <c r="AA1368">
        <v>0</v>
      </c>
      <c r="AB1368">
        <v>1</v>
      </c>
      <c r="AC1368">
        <v>0</v>
      </c>
      <c r="AD1368">
        <v>1</v>
      </c>
      <c r="AE1368">
        <v>0</v>
      </c>
      <c r="AF1368">
        <v>0</v>
      </c>
      <c r="AG1368">
        <v>1</v>
      </c>
      <c r="AH1368">
        <v>1</v>
      </c>
      <c r="AI1368">
        <v>0</v>
      </c>
    </row>
    <row r="1369" spans="1:37" x14ac:dyDescent="0.25">
      <c r="A1369" t="str">
        <f>"1365"</f>
        <v>1365</v>
      </c>
      <c r="B1369" t="str">
        <f t="shared" si="75"/>
        <v>201</v>
      </c>
      <c r="C1369" t="str">
        <f t="shared" si="76"/>
        <v>55</v>
      </c>
      <c r="D1369" t="str">
        <f>"23"</f>
        <v>23</v>
      </c>
      <c r="E1369" t="str">
        <f>"201-55-23"</f>
        <v>201-55-23</v>
      </c>
      <c r="F1369" t="s">
        <v>41</v>
      </c>
      <c r="G1369" t="s">
        <v>42</v>
      </c>
      <c r="H1369" t="s">
        <v>43</v>
      </c>
      <c r="R1369">
        <v>1</v>
      </c>
      <c r="S1369">
        <v>0</v>
      </c>
      <c r="T1369">
        <v>0</v>
      </c>
      <c r="U1369">
        <v>0</v>
      </c>
      <c r="V1369">
        <v>0</v>
      </c>
      <c r="W1369">
        <v>1</v>
      </c>
      <c r="X1369">
        <v>0</v>
      </c>
      <c r="Y1369">
        <v>1</v>
      </c>
      <c r="Z1369">
        <v>1</v>
      </c>
      <c r="AA1369">
        <v>0</v>
      </c>
      <c r="AB1369">
        <v>1</v>
      </c>
      <c r="AC1369">
        <v>0</v>
      </c>
      <c r="AD1369">
        <v>1</v>
      </c>
      <c r="AE1369">
        <v>0</v>
      </c>
      <c r="AF1369">
        <v>0</v>
      </c>
      <c r="AG1369">
        <v>1</v>
      </c>
      <c r="AH1369">
        <v>1</v>
      </c>
      <c r="AI1369">
        <v>0</v>
      </c>
    </row>
    <row r="1370" spans="1:37" x14ac:dyDescent="0.25">
      <c r="A1370" t="str">
        <f>"1366"</f>
        <v>1366</v>
      </c>
      <c r="B1370" t="str">
        <f t="shared" si="75"/>
        <v>201</v>
      </c>
      <c r="C1370" t="str">
        <f t="shared" si="76"/>
        <v>55</v>
      </c>
      <c r="D1370" t="str">
        <f>"15"</f>
        <v>15</v>
      </c>
      <c r="E1370" t="str">
        <f>"201-55-15"</f>
        <v>201-55-15</v>
      </c>
      <c r="F1370" t="s">
        <v>41</v>
      </c>
      <c r="G1370" t="s">
        <v>42</v>
      </c>
      <c r="H1370" t="s">
        <v>43</v>
      </c>
      <c r="R1370">
        <v>0</v>
      </c>
      <c r="S1370">
        <v>0</v>
      </c>
      <c r="T1370">
        <v>0</v>
      </c>
      <c r="U1370">
        <v>0</v>
      </c>
      <c r="V1370">
        <v>0</v>
      </c>
      <c r="W1370">
        <v>1</v>
      </c>
      <c r="X1370">
        <v>0</v>
      </c>
      <c r="Y1370">
        <v>1</v>
      </c>
      <c r="Z1370">
        <v>1</v>
      </c>
      <c r="AA1370">
        <v>1</v>
      </c>
      <c r="AB1370">
        <v>1</v>
      </c>
      <c r="AC1370">
        <v>1</v>
      </c>
      <c r="AD1370">
        <v>0</v>
      </c>
      <c r="AE1370">
        <v>0</v>
      </c>
      <c r="AF1370">
        <v>1</v>
      </c>
      <c r="AG1370">
        <v>0</v>
      </c>
      <c r="AH1370">
        <v>1</v>
      </c>
      <c r="AI1370">
        <v>0</v>
      </c>
    </row>
    <row r="1371" spans="1:37" x14ac:dyDescent="0.25">
      <c r="A1371" t="str">
        <f>"1367"</f>
        <v>1367</v>
      </c>
      <c r="B1371" t="str">
        <f t="shared" si="75"/>
        <v>201</v>
      </c>
      <c r="C1371" t="str">
        <f t="shared" si="76"/>
        <v>55</v>
      </c>
      <c r="D1371" t="str">
        <f>"14"</f>
        <v>14</v>
      </c>
      <c r="E1371" t="str">
        <f>"201-55-14"</f>
        <v>201-55-14</v>
      </c>
      <c r="F1371" t="s">
        <v>41</v>
      </c>
      <c r="G1371" t="s">
        <v>42</v>
      </c>
      <c r="H1371" t="s">
        <v>43</v>
      </c>
      <c r="R1371">
        <v>0</v>
      </c>
      <c r="S1371">
        <v>0</v>
      </c>
      <c r="T1371">
        <v>0</v>
      </c>
      <c r="U1371">
        <v>0</v>
      </c>
      <c r="V1371">
        <v>0</v>
      </c>
      <c r="W1371">
        <v>1</v>
      </c>
      <c r="X1371">
        <v>0</v>
      </c>
      <c r="Y1371">
        <v>1</v>
      </c>
      <c r="Z1371">
        <v>1</v>
      </c>
      <c r="AA1371">
        <v>1</v>
      </c>
      <c r="AB1371">
        <v>0</v>
      </c>
      <c r="AC1371">
        <v>1</v>
      </c>
      <c r="AD1371">
        <v>1</v>
      </c>
      <c r="AE1371">
        <v>0</v>
      </c>
      <c r="AF1371">
        <v>0</v>
      </c>
      <c r="AG1371">
        <v>1</v>
      </c>
      <c r="AH1371">
        <v>1</v>
      </c>
      <c r="AI1371">
        <v>0</v>
      </c>
    </row>
    <row r="1372" spans="1:37" x14ac:dyDescent="0.25">
      <c r="A1372" t="str">
        <f>"1368"</f>
        <v>1368</v>
      </c>
      <c r="B1372" t="str">
        <f t="shared" si="75"/>
        <v>201</v>
      </c>
      <c r="C1372" t="str">
        <f t="shared" si="76"/>
        <v>55</v>
      </c>
      <c r="D1372" t="str">
        <f>"9"</f>
        <v>9</v>
      </c>
      <c r="E1372" t="str">
        <f>"201-55-9"</f>
        <v>201-55-9</v>
      </c>
      <c r="F1372" t="s">
        <v>41</v>
      </c>
      <c r="G1372" t="s">
        <v>42</v>
      </c>
      <c r="H1372" t="s">
        <v>43</v>
      </c>
      <c r="R1372">
        <v>0</v>
      </c>
      <c r="S1372">
        <v>1</v>
      </c>
      <c r="T1372">
        <v>0</v>
      </c>
      <c r="U1372">
        <v>1</v>
      </c>
      <c r="V1372">
        <v>1</v>
      </c>
      <c r="W1372">
        <v>0</v>
      </c>
      <c r="X1372">
        <v>1</v>
      </c>
      <c r="Y1372">
        <v>0</v>
      </c>
      <c r="Z1372">
        <v>0</v>
      </c>
      <c r="AA1372">
        <v>0</v>
      </c>
      <c r="AB1372">
        <v>0</v>
      </c>
      <c r="AC1372">
        <v>1</v>
      </c>
      <c r="AD1372">
        <v>0</v>
      </c>
      <c r="AE1372">
        <v>1</v>
      </c>
      <c r="AF1372">
        <v>0</v>
      </c>
      <c r="AG1372">
        <v>1</v>
      </c>
      <c r="AH1372">
        <v>0</v>
      </c>
      <c r="AI1372">
        <v>1</v>
      </c>
    </row>
    <row r="1373" spans="1:37" x14ac:dyDescent="0.25">
      <c r="A1373" t="str">
        <f>"1369"</f>
        <v>1369</v>
      </c>
      <c r="B1373" t="str">
        <f t="shared" si="75"/>
        <v>201</v>
      </c>
      <c r="C1373" t="str">
        <f t="shared" si="76"/>
        <v>55</v>
      </c>
      <c r="D1373" t="str">
        <f>"7"</f>
        <v>7</v>
      </c>
      <c r="E1373" t="str">
        <f>"201-55-7"</f>
        <v>201-55-7</v>
      </c>
      <c r="F1373" t="s">
        <v>41</v>
      </c>
      <c r="G1373" t="s">
        <v>42</v>
      </c>
      <c r="H1373" t="s">
        <v>43</v>
      </c>
      <c r="R1373">
        <v>1</v>
      </c>
      <c r="S1373">
        <v>0</v>
      </c>
      <c r="T1373">
        <v>0</v>
      </c>
      <c r="U1373">
        <v>0</v>
      </c>
      <c r="V1373">
        <v>0</v>
      </c>
      <c r="W1373">
        <v>1</v>
      </c>
      <c r="X1373">
        <v>0</v>
      </c>
      <c r="Y1373">
        <v>1</v>
      </c>
      <c r="Z1373">
        <v>1</v>
      </c>
      <c r="AA1373">
        <v>0</v>
      </c>
      <c r="AB1373">
        <v>0</v>
      </c>
      <c r="AC1373">
        <v>1</v>
      </c>
      <c r="AD1373">
        <v>1</v>
      </c>
      <c r="AE1373">
        <v>0</v>
      </c>
      <c r="AF1373">
        <v>1</v>
      </c>
      <c r="AG1373">
        <v>0</v>
      </c>
      <c r="AH1373">
        <v>1</v>
      </c>
      <c r="AI1373">
        <v>0</v>
      </c>
    </row>
    <row r="1374" spans="1:37" x14ac:dyDescent="0.25">
      <c r="A1374" t="str">
        <f>"1370"</f>
        <v>1370</v>
      </c>
      <c r="B1374" t="str">
        <f t="shared" si="75"/>
        <v>201</v>
      </c>
      <c r="C1374" t="str">
        <f t="shared" si="76"/>
        <v>55</v>
      </c>
      <c r="D1374" t="str">
        <f>"1"</f>
        <v>1</v>
      </c>
      <c r="E1374" t="str">
        <f>"201-55-1"</f>
        <v>201-55-1</v>
      </c>
      <c r="F1374" t="s">
        <v>41</v>
      </c>
      <c r="G1374" t="s">
        <v>42</v>
      </c>
      <c r="H1374" t="s">
        <v>43</v>
      </c>
      <c r="R1374">
        <v>1</v>
      </c>
      <c r="S1374">
        <v>0</v>
      </c>
      <c r="T1374">
        <v>0</v>
      </c>
      <c r="U1374">
        <v>0</v>
      </c>
      <c r="V1374">
        <v>0</v>
      </c>
      <c r="W1374">
        <v>1</v>
      </c>
      <c r="X1374">
        <v>0</v>
      </c>
      <c r="Y1374">
        <v>1</v>
      </c>
      <c r="Z1374">
        <v>1</v>
      </c>
      <c r="AA1374">
        <v>0</v>
      </c>
      <c r="AB1374">
        <v>1</v>
      </c>
      <c r="AC1374">
        <v>1</v>
      </c>
      <c r="AD1374">
        <v>0</v>
      </c>
      <c r="AE1374">
        <v>0</v>
      </c>
      <c r="AF1374">
        <v>0</v>
      </c>
      <c r="AG1374">
        <v>1</v>
      </c>
      <c r="AH1374">
        <v>1</v>
      </c>
      <c r="AI1374">
        <v>0</v>
      </c>
    </row>
    <row r="1375" spans="1:37" x14ac:dyDescent="0.25">
      <c r="A1375" t="str">
        <f>"1371"</f>
        <v>1371</v>
      </c>
      <c r="B1375" t="str">
        <f t="shared" si="75"/>
        <v>201</v>
      </c>
      <c r="C1375" t="str">
        <f t="shared" si="76"/>
        <v>55</v>
      </c>
      <c r="D1375" t="str">
        <f>"20"</f>
        <v>20</v>
      </c>
      <c r="E1375" t="str">
        <f>"201-55-20"</f>
        <v>201-55-20</v>
      </c>
      <c r="F1375" t="s">
        <v>41</v>
      </c>
      <c r="G1375" t="s">
        <v>42</v>
      </c>
      <c r="H1375" t="s">
        <v>43</v>
      </c>
      <c r="R1375">
        <v>0</v>
      </c>
      <c r="S1375">
        <v>1</v>
      </c>
      <c r="T1375">
        <v>0</v>
      </c>
      <c r="U1375">
        <v>1</v>
      </c>
      <c r="V1375">
        <v>1</v>
      </c>
      <c r="W1375">
        <v>0</v>
      </c>
      <c r="X1375">
        <v>1</v>
      </c>
      <c r="Y1375">
        <v>0</v>
      </c>
      <c r="Z1375">
        <v>0</v>
      </c>
      <c r="AA1375">
        <v>0</v>
      </c>
      <c r="AB1375">
        <v>1</v>
      </c>
      <c r="AC1375">
        <v>0</v>
      </c>
      <c r="AD1375">
        <v>0</v>
      </c>
      <c r="AE1375">
        <v>1</v>
      </c>
      <c r="AF1375">
        <v>1</v>
      </c>
      <c r="AG1375">
        <v>0</v>
      </c>
      <c r="AH1375">
        <v>1</v>
      </c>
      <c r="AI1375">
        <v>0</v>
      </c>
    </row>
    <row r="1376" spans="1:37" x14ac:dyDescent="0.25">
      <c r="A1376" t="str">
        <f>"1372"</f>
        <v>1372</v>
      </c>
      <c r="B1376" t="str">
        <f t="shared" si="75"/>
        <v>201</v>
      </c>
      <c r="C1376" t="str">
        <f t="shared" si="76"/>
        <v>55</v>
      </c>
      <c r="D1376" t="str">
        <f>"19"</f>
        <v>19</v>
      </c>
      <c r="E1376" t="str">
        <f>"201-55-19"</f>
        <v>201-55-19</v>
      </c>
      <c r="F1376" t="s">
        <v>41</v>
      </c>
      <c r="G1376" t="s">
        <v>42</v>
      </c>
      <c r="H1376" t="s">
        <v>43</v>
      </c>
      <c r="R1376">
        <v>0</v>
      </c>
      <c r="S1376">
        <v>0</v>
      </c>
      <c r="T1376">
        <v>0</v>
      </c>
      <c r="U1376">
        <v>0</v>
      </c>
      <c r="V1376">
        <v>1</v>
      </c>
      <c r="W1376">
        <v>1</v>
      </c>
      <c r="X1376">
        <v>0</v>
      </c>
      <c r="Y1376">
        <v>1</v>
      </c>
      <c r="Z1376">
        <v>0</v>
      </c>
      <c r="AA1376">
        <v>1</v>
      </c>
      <c r="AB1376">
        <v>0</v>
      </c>
      <c r="AC1376">
        <v>1</v>
      </c>
      <c r="AD1376">
        <v>1</v>
      </c>
      <c r="AE1376">
        <v>0</v>
      </c>
      <c r="AF1376">
        <v>0</v>
      </c>
      <c r="AG1376">
        <v>1</v>
      </c>
      <c r="AH1376">
        <v>1</v>
      </c>
      <c r="AI1376">
        <v>0</v>
      </c>
    </row>
    <row r="1377" spans="1:37" x14ac:dyDescent="0.25">
      <c r="A1377" t="str">
        <f>"1373"</f>
        <v>1373</v>
      </c>
      <c r="B1377" t="str">
        <f t="shared" si="75"/>
        <v>201</v>
      </c>
      <c r="C1377" t="str">
        <f t="shared" si="76"/>
        <v>55</v>
      </c>
      <c r="D1377" t="str">
        <f>"18"</f>
        <v>18</v>
      </c>
      <c r="E1377" t="str">
        <f>"201-55-18"</f>
        <v>201-55-18</v>
      </c>
      <c r="F1377" t="s">
        <v>41</v>
      </c>
      <c r="G1377" t="s">
        <v>42</v>
      </c>
      <c r="H1377" t="s">
        <v>43</v>
      </c>
      <c r="R1377">
        <v>1</v>
      </c>
      <c r="S1377">
        <v>0</v>
      </c>
      <c r="T1377">
        <v>1</v>
      </c>
      <c r="U1377">
        <v>0</v>
      </c>
      <c r="V1377">
        <v>0</v>
      </c>
      <c r="W1377">
        <v>1</v>
      </c>
      <c r="X1377">
        <v>0</v>
      </c>
      <c r="Y1377">
        <v>0</v>
      </c>
      <c r="Z1377">
        <v>1</v>
      </c>
      <c r="AA1377">
        <v>0</v>
      </c>
      <c r="AB1377">
        <v>1</v>
      </c>
      <c r="AC1377">
        <v>0</v>
      </c>
      <c r="AD1377">
        <v>0</v>
      </c>
      <c r="AE1377">
        <v>0</v>
      </c>
      <c r="AF1377">
        <v>0</v>
      </c>
      <c r="AG1377">
        <v>1</v>
      </c>
      <c r="AH1377">
        <v>0</v>
      </c>
      <c r="AI1377">
        <v>1</v>
      </c>
    </row>
    <row r="1378" spans="1:37" x14ac:dyDescent="0.25">
      <c r="A1378" t="str">
        <f>"1374"</f>
        <v>1374</v>
      </c>
      <c r="B1378" t="str">
        <f t="shared" si="75"/>
        <v>201</v>
      </c>
      <c r="C1378" t="str">
        <f t="shared" si="76"/>
        <v>55</v>
      </c>
      <c r="D1378" t="str">
        <f>"10"</f>
        <v>10</v>
      </c>
      <c r="E1378" t="str">
        <f>"201-55-10"</f>
        <v>201-55-10</v>
      </c>
      <c r="F1378" t="s">
        <v>41</v>
      </c>
      <c r="G1378" t="s">
        <v>42</v>
      </c>
      <c r="H1378" t="s">
        <v>43</v>
      </c>
      <c r="R1378">
        <v>0</v>
      </c>
      <c r="S1378">
        <v>1</v>
      </c>
      <c r="T1378">
        <v>0</v>
      </c>
      <c r="U1378">
        <v>1</v>
      </c>
      <c r="V1378">
        <v>1</v>
      </c>
      <c r="W1378">
        <v>0</v>
      </c>
      <c r="X1378">
        <v>1</v>
      </c>
      <c r="Y1378">
        <v>0</v>
      </c>
      <c r="Z1378">
        <v>0</v>
      </c>
      <c r="AA1378">
        <v>0</v>
      </c>
      <c r="AB1378">
        <v>0</v>
      </c>
      <c r="AC1378">
        <v>0</v>
      </c>
      <c r="AD1378">
        <v>1</v>
      </c>
      <c r="AE1378">
        <v>1</v>
      </c>
      <c r="AF1378">
        <v>0</v>
      </c>
      <c r="AG1378">
        <v>1</v>
      </c>
      <c r="AH1378">
        <v>0</v>
      </c>
      <c r="AI1378">
        <v>1</v>
      </c>
    </row>
    <row r="1379" spans="1:37" x14ac:dyDescent="0.25">
      <c r="A1379" t="str">
        <f>"1375"</f>
        <v>1375</v>
      </c>
      <c r="B1379" t="str">
        <f t="shared" si="75"/>
        <v>201</v>
      </c>
      <c r="C1379" t="str">
        <f t="shared" si="76"/>
        <v>55</v>
      </c>
      <c r="D1379" t="str">
        <f>"4"</f>
        <v>4</v>
      </c>
      <c r="E1379" t="str">
        <f>"201-55-4"</f>
        <v>201-55-4</v>
      </c>
      <c r="F1379" t="s">
        <v>41</v>
      </c>
      <c r="G1379" t="s">
        <v>42</v>
      </c>
      <c r="H1379" t="s">
        <v>43</v>
      </c>
      <c r="R1379">
        <v>0</v>
      </c>
      <c r="S1379">
        <v>1</v>
      </c>
      <c r="T1379">
        <v>0</v>
      </c>
      <c r="U1379">
        <v>1</v>
      </c>
      <c r="V1379">
        <v>1</v>
      </c>
      <c r="W1379">
        <v>0</v>
      </c>
      <c r="X1379">
        <v>1</v>
      </c>
      <c r="Y1379">
        <v>0</v>
      </c>
      <c r="Z1379">
        <v>0</v>
      </c>
      <c r="AA1379">
        <v>0</v>
      </c>
      <c r="AB1379">
        <v>1</v>
      </c>
      <c r="AC1379">
        <v>0</v>
      </c>
      <c r="AD1379">
        <v>1</v>
      </c>
      <c r="AE1379">
        <v>0</v>
      </c>
      <c r="AF1379">
        <v>1</v>
      </c>
      <c r="AG1379">
        <v>0</v>
      </c>
      <c r="AH1379">
        <v>1</v>
      </c>
      <c r="AI1379">
        <v>0</v>
      </c>
    </row>
    <row r="1380" spans="1:37" x14ac:dyDescent="0.25">
      <c r="A1380" t="str">
        <f>"1376"</f>
        <v>1376</v>
      </c>
      <c r="B1380" t="str">
        <f t="shared" si="75"/>
        <v>201</v>
      </c>
      <c r="C1380" t="str">
        <f t="shared" ref="C1380:C1404" si="77">"56"</f>
        <v>56</v>
      </c>
      <c r="D1380" t="str">
        <f>"22"</f>
        <v>22</v>
      </c>
      <c r="E1380" t="str">
        <f>"201-56-22"</f>
        <v>201-56-22</v>
      </c>
      <c r="F1380" t="s">
        <v>41</v>
      </c>
      <c r="G1380" t="s">
        <v>42</v>
      </c>
      <c r="H1380" t="s">
        <v>43</v>
      </c>
      <c r="R1380">
        <v>0</v>
      </c>
      <c r="S1380">
        <v>0</v>
      </c>
      <c r="T1380">
        <v>1</v>
      </c>
      <c r="U1380">
        <v>0</v>
      </c>
      <c r="V1380">
        <v>0</v>
      </c>
      <c r="W1380">
        <v>0</v>
      </c>
      <c r="X1380">
        <v>0</v>
      </c>
      <c r="Y1380">
        <v>0</v>
      </c>
      <c r="Z1380">
        <v>1</v>
      </c>
      <c r="AA1380">
        <v>0</v>
      </c>
      <c r="AB1380">
        <v>1</v>
      </c>
      <c r="AC1380">
        <v>0</v>
      </c>
      <c r="AD1380">
        <v>1</v>
      </c>
      <c r="AE1380">
        <v>0</v>
      </c>
      <c r="AF1380">
        <v>0</v>
      </c>
      <c r="AG1380">
        <v>1</v>
      </c>
      <c r="AH1380">
        <v>0</v>
      </c>
      <c r="AI1380">
        <v>1</v>
      </c>
    </row>
    <row r="1381" spans="1:37" x14ac:dyDescent="0.25">
      <c r="A1381" t="str">
        <f>"1377"</f>
        <v>1377</v>
      </c>
      <c r="B1381" t="str">
        <f t="shared" si="75"/>
        <v>201</v>
      </c>
      <c r="C1381" t="str">
        <f t="shared" si="77"/>
        <v>56</v>
      </c>
      <c r="D1381" t="str">
        <f>"14"</f>
        <v>14</v>
      </c>
      <c r="E1381" t="str">
        <f>"201-56-14"</f>
        <v>201-56-14</v>
      </c>
      <c r="F1381" t="s">
        <v>41</v>
      </c>
      <c r="G1381" t="s">
        <v>42</v>
      </c>
      <c r="H1381" t="s">
        <v>43</v>
      </c>
      <c r="R1381">
        <v>1</v>
      </c>
      <c r="S1381">
        <v>0</v>
      </c>
      <c r="T1381">
        <v>0</v>
      </c>
      <c r="U1381">
        <v>0</v>
      </c>
      <c r="V1381">
        <v>0</v>
      </c>
      <c r="W1381">
        <v>0</v>
      </c>
      <c r="X1381">
        <v>0</v>
      </c>
      <c r="Y1381">
        <v>1</v>
      </c>
      <c r="Z1381">
        <v>1</v>
      </c>
      <c r="AA1381">
        <v>1</v>
      </c>
      <c r="AB1381">
        <v>0</v>
      </c>
      <c r="AC1381">
        <v>1</v>
      </c>
      <c r="AD1381">
        <v>1</v>
      </c>
      <c r="AE1381">
        <v>0</v>
      </c>
      <c r="AF1381">
        <v>0</v>
      </c>
      <c r="AG1381">
        <v>1</v>
      </c>
      <c r="AH1381">
        <v>1</v>
      </c>
      <c r="AI1381">
        <v>0</v>
      </c>
    </row>
    <row r="1382" spans="1:37" x14ac:dyDescent="0.25">
      <c r="A1382" t="str">
        <f>"1378"</f>
        <v>1378</v>
      </c>
      <c r="B1382" t="str">
        <f t="shared" si="75"/>
        <v>201</v>
      </c>
      <c r="C1382" t="str">
        <f t="shared" si="77"/>
        <v>56</v>
      </c>
      <c r="D1382" t="str">
        <f>"13"</f>
        <v>13</v>
      </c>
      <c r="E1382" t="str">
        <f>"201-56-13"</f>
        <v>201-56-13</v>
      </c>
      <c r="F1382" t="s">
        <v>41</v>
      </c>
      <c r="G1382" t="s">
        <v>42</v>
      </c>
      <c r="H1382" t="s">
        <v>43</v>
      </c>
      <c r="R1382">
        <v>0</v>
      </c>
      <c r="S1382">
        <v>0</v>
      </c>
      <c r="T1382">
        <v>0</v>
      </c>
      <c r="U1382">
        <v>0</v>
      </c>
      <c r="V1382">
        <v>0</v>
      </c>
      <c r="W1382">
        <v>1</v>
      </c>
      <c r="X1382">
        <v>0</v>
      </c>
      <c r="Y1382">
        <v>1</v>
      </c>
      <c r="Z1382">
        <v>1</v>
      </c>
      <c r="AA1382">
        <v>1</v>
      </c>
      <c r="AB1382">
        <v>0</v>
      </c>
      <c r="AC1382">
        <v>1</v>
      </c>
      <c r="AD1382">
        <v>1</v>
      </c>
      <c r="AE1382">
        <v>0</v>
      </c>
      <c r="AF1382">
        <v>0</v>
      </c>
      <c r="AG1382">
        <v>1</v>
      </c>
      <c r="AH1382">
        <v>1</v>
      </c>
      <c r="AI1382">
        <v>0</v>
      </c>
    </row>
    <row r="1383" spans="1:37" x14ac:dyDescent="0.25">
      <c r="A1383" t="str">
        <f>"1379"</f>
        <v>1379</v>
      </c>
      <c r="B1383" t="str">
        <f t="shared" si="75"/>
        <v>201</v>
      </c>
      <c r="C1383" t="str">
        <f t="shared" si="77"/>
        <v>56</v>
      </c>
      <c r="D1383" t="str">
        <f>"9"</f>
        <v>9</v>
      </c>
      <c r="E1383" t="str">
        <f>"201-56-9"</f>
        <v>201-56-9</v>
      </c>
      <c r="F1383" t="s">
        <v>41</v>
      </c>
      <c r="G1383" t="s">
        <v>42</v>
      </c>
      <c r="H1383" t="s">
        <v>43</v>
      </c>
      <c r="R1383">
        <v>1</v>
      </c>
      <c r="S1383">
        <v>1</v>
      </c>
      <c r="T1383">
        <v>0</v>
      </c>
      <c r="U1383">
        <v>0</v>
      </c>
      <c r="V1383">
        <v>0</v>
      </c>
      <c r="W1383">
        <v>0</v>
      </c>
      <c r="X1383">
        <v>0</v>
      </c>
      <c r="Y1383">
        <v>0</v>
      </c>
      <c r="Z1383">
        <v>1</v>
      </c>
      <c r="AA1383">
        <v>1</v>
      </c>
      <c r="AB1383">
        <v>1</v>
      </c>
      <c r="AC1383">
        <v>1</v>
      </c>
      <c r="AD1383">
        <v>0</v>
      </c>
      <c r="AE1383">
        <v>0</v>
      </c>
      <c r="AF1383">
        <v>0</v>
      </c>
      <c r="AG1383">
        <v>1</v>
      </c>
      <c r="AH1383">
        <v>1</v>
      </c>
      <c r="AI1383">
        <v>0</v>
      </c>
    </row>
    <row r="1384" spans="1:37" x14ac:dyDescent="0.25">
      <c r="A1384" t="str">
        <f>"1380"</f>
        <v>1380</v>
      </c>
      <c r="B1384" t="str">
        <f t="shared" si="75"/>
        <v>201</v>
      </c>
      <c r="C1384" t="str">
        <f t="shared" si="77"/>
        <v>56</v>
      </c>
      <c r="D1384" t="str">
        <f>"5"</f>
        <v>5</v>
      </c>
      <c r="E1384" t="str">
        <f>"201-56-5"</f>
        <v>201-56-5</v>
      </c>
      <c r="F1384" t="s">
        <v>41</v>
      </c>
      <c r="G1384" t="s">
        <v>42</v>
      </c>
      <c r="H1384" t="s">
        <v>43</v>
      </c>
      <c r="R1384">
        <v>0</v>
      </c>
      <c r="S1384">
        <v>1</v>
      </c>
      <c r="T1384">
        <v>1</v>
      </c>
      <c r="U1384">
        <v>0</v>
      </c>
      <c r="V1384">
        <v>0</v>
      </c>
      <c r="W1384">
        <v>0</v>
      </c>
      <c r="X1384">
        <v>0</v>
      </c>
      <c r="Y1384">
        <v>1</v>
      </c>
      <c r="Z1384">
        <v>0</v>
      </c>
      <c r="AA1384">
        <v>1</v>
      </c>
      <c r="AB1384">
        <v>1</v>
      </c>
      <c r="AC1384">
        <v>0</v>
      </c>
      <c r="AD1384">
        <v>0</v>
      </c>
      <c r="AE1384">
        <v>1</v>
      </c>
      <c r="AF1384">
        <v>0</v>
      </c>
      <c r="AG1384">
        <v>1</v>
      </c>
      <c r="AH1384">
        <v>0</v>
      </c>
      <c r="AI1384">
        <v>1</v>
      </c>
    </row>
    <row r="1385" spans="1:37" x14ac:dyDescent="0.25">
      <c r="A1385" t="str">
        <f>"1381"</f>
        <v>1381</v>
      </c>
      <c r="B1385" t="str">
        <f t="shared" si="75"/>
        <v>201</v>
      </c>
      <c r="C1385" t="str">
        <f t="shared" si="77"/>
        <v>56</v>
      </c>
      <c r="D1385" t="str">
        <f>"2"</f>
        <v>2</v>
      </c>
      <c r="E1385" t="str">
        <f>"201-56-2"</f>
        <v>201-56-2</v>
      </c>
      <c r="F1385" t="s">
        <v>41</v>
      </c>
      <c r="G1385" t="s">
        <v>42</v>
      </c>
      <c r="H1385" t="s">
        <v>43</v>
      </c>
      <c r="R1385">
        <v>1</v>
      </c>
      <c r="S1385">
        <v>0</v>
      </c>
      <c r="T1385">
        <v>0</v>
      </c>
      <c r="U1385">
        <v>0</v>
      </c>
      <c r="V1385">
        <v>0</v>
      </c>
      <c r="W1385">
        <v>1</v>
      </c>
      <c r="X1385">
        <v>0</v>
      </c>
      <c r="Y1385">
        <v>1</v>
      </c>
      <c r="Z1385">
        <v>1</v>
      </c>
      <c r="AA1385">
        <v>0</v>
      </c>
      <c r="AB1385">
        <v>1</v>
      </c>
      <c r="AC1385">
        <v>0</v>
      </c>
      <c r="AD1385">
        <v>1</v>
      </c>
      <c r="AE1385">
        <v>0</v>
      </c>
      <c r="AF1385">
        <v>1</v>
      </c>
      <c r="AG1385">
        <v>0</v>
      </c>
      <c r="AH1385">
        <v>1</v>
      </c>
      <c r="AI1385">
        <v>0</v>
      </c>
    </row>
    <row r="1386" spans="1:37" x14ac:dyDescent="0.25">
      <c r="A1386" t="str">
        <f>"1382"</f>
        <v>1382</v>
      </c>
      <c r="B1386" t="str">
        <f t="shared" si="75"/>
        <v>201</v>
      </c>
      <c r="C1386" t="str">
        <f t="shared" si="77"/>
        <v>56</v>
      </c>
      <c r="D1386" t="str">
        <f>"20"</f>
        <v>20</v>
      </c>
      <c r="E1386" t="str">
        <f>"201-56-20"</f>
        <v>201-56-20</v>
      </c>
      <c r="F1386" t="s">
        <v>41</v>
      </c>
      <c r="G1386" t="s">
        <v>42</v>
      </c>
      <c r="H1386" t="s">
        <v>43</v>
      </c>
      <c r="R1386">
        <v>1</v>
      </c>
      <c r="S1386">
        <v>0</v>
      </c>
      <c r="T1386">
        <v>0</v>
      </c>
      <c r="U1386">
        <v>0</v>
      </c>
      <c r="V1386">
        <v>0</v>
      </c>
      <c r="W1386">
        <v>1</v>
      </c>
      <c r="X1386">
        <v>0</v>
      </c>
      <c r="Y1386">
        <v>0</v>
      </c>
      <c r="Z1386">
        <v>1</v>
      </c>
      <c r="AA1386">
        <v>1</v>
      </c>
      <c r="AB1386">
        <v>1</v>
      </c>
      <c r="AC1386">
        <v>1</v>
      </c>
      <c r="AD1386">
        <v>0</v>
      </c>
      <c r="AE1386">
        <v>0</v>
      </c>
      <c r="AF1386">
        <v>1</v>
      </c>
      <c r="AG1386">
        <v>0</v>
      </c>
      <c r="AH1386">
        <v>1</v>
      </c>
      <c r="AI1386">
        <v>0</v>
      </c>
    </row>
    <row r="1387" spans="1:37" x14ac:dyDescent="0.25">
      <c r="A1387" t="str">
        <f>"1383"</f>
        <v>1383</v>
      </c>
      <c r="B1387" t="str">
        <f t="shared" si="75"/>
        <v>201</v>
      </c>
      <c r="C1387" t="str">
        <f t="shared" si="77"/>
        <v>56</v>
      </c>
      <c r="D1387" t="str">
        <f>"19"</f>
        <v>19</v>
      </c>
      <c r="E1387" t="str">
        <f>"201-56-19"</f>
        <v>201-56-19</v>
      </c>
      <c r="F1387" t="s">
        <v>41</v>
      </c>
      <c r="G1387" t="s">
        <v>42</v>
      </c>
      <c r="H1387" t="s">
        <v>43</v>
      </c>
      <c r="R1387">
        <v>1</v>
      </c>
      <c r="S1387">
        <v>0</v>
      </c>
      <c r="T1387">
        <v>0</v>
      </c>
      <c r="U1387">
        <v>0</v>
      </c>
      <c r="V1387">
        <v>0</v>
      </c>
      <c r="W1387">
        <v>1</v>
      </c>
      <c r="X1387">
        <v>0</v>
      </c>
      <c r="Y1387">
        <v>0</v>
      </c>
      <c r="Z1387">
        <v>1</v>
      </c>
      <c r="AA1387">
        <v>1</v>
      </c>
      <c r="AB1387">
        <v>1</v>
      </c>
      <c r="AC1387">
        <v>1</v>
      </c>
      <c r="AD1387">
        <v>0</v>
      </c>
      <c r="AE1387">
        <v>0</v>
      </c>
      <c r="AF1387">
        <v>1</v>
      </c>
      <c r="AG1387">
        <v>0</v>
      </c>
      <c r="AH1387">
        <v>1</v>
      </c>
      <c r="AI1387">
        <v>0</v>
      </c>
    </row>
    <row r="1388" spans="1:37" x14ac:dyDescent="0.25">
      <c r="A1388" t="str">
        <f>"1384"</f>
        <v>1384</v>
      </c>
      <c r="B1388" t="str">
        <f t="shared" si="75"/>
        <v>201</v>
      </c>
      <c r="C1388" t="str">
        <f t="shared" si="77"/>
        <v>56</v>
      </c>
      <c r="D1388" t="str">
        <f>"12"</f>
        <v>12</v>
      </c>
      <c r="E1388" t="str">
        <f>"201-56-12"</f>
        <v>201-56-12</v>
      </c>
      <c r="F1388" t="s">
        <v>41</v>
      </c>
      <c r="G1388" t="s">
        <v>42</v>
      </c>
      <c r="H1388" t="s">
        <v>43</v>
      </c>
      <c r="R1388">
        <v>1</v>
      </c>
      <c r="S1388">
        <v>0</v>
      </c>
      <c r="T1388">
        <v>0</v>
      </c>
      <c r="U1388">
        <v>0</v>
      </c>
      <c r="V1388">
        <v>0</v>
      </c>
      <c r="W1388">
        <v>1</v>
      </c>
      <c r="X1388">
        <v>0</v>
      </c>
      <c r="Y1388">
        <v>0</v>
      </c>
      <c r="Z1388">
        <v>1</v>
      </c>
      <c r="AA1388">
        <v>1</v>
      </c>
      <c r="AB1388">
        <v>1</v>
      </c>
      <c r="AC1388">
        <v>1</v>
      </c>
      <c r="AD1388">
        <v>0</v>
      </c>
      <c r="AE1388">
        <v>0</v>
      </c>
      <c r="AF1388">
        <v>0</v>
      </c>
      <c r="AG1388">
        <v>1</v>
      </c>
      <c r="AH1388">
        <v>0</v>
      </c>
      <c r="AI1388">
        <v>1</v>
      </c>
    </row>
    <row r="1389" spans="1:37" x14ac:dyDescent="0.25">
      <c r="A1389" t="str">
        <f>"1385"</f>
        <v>1385</v>
      </c>
      <c r="B1389" t="str">
        <f t="shared" si="75"/>
        <v>201</v>
      </c>
      <c r="C1389" t="str">
        <f t="shared" si="77"/>
        <v>56</v>
      </c>
      <c r="D1389" t="str">
        <f>"6"</f>
        <v>6</v>
      </c>
      <c r="E1389" t="str">
        <f>"201-56-6"</f>
        <v>201-56-6</v>
      </c>
      <c r="F1389" t="s">
        <v>41</v>
      </c>
      <c r="G1389" t="s">
        <v>42</v>
      </c>
      <c r="H1389" t="s">
        <v>43</v>
      </c>
      <c r="R1389">
        <v>1</v>
      </c>
      <c r="S1389">
        <v>0</v>
      </c>
      <c r="T1389">
        <v>0</v>
      </c>
      <c r="U1389">
        <v>0</v>
      </c>
      <c r="V1389">
        <v>0</v>
      </c>
      <c r="W1389">
        <v>1</v>
      </c>
      <c r="X1389">
        <v>0</v>
      </c>
      <c r="Y1389">
        <v>1</v>
      </c>
      <c r="Z1389">
        <v>0</v>
      </c>
      <c r="AA1389">
        <v>1</v>
      </c>
      <c r="AB1389">
        <v>1</v>
      </c>
      <c r="AC1389">
        <v>1</v>
      </c>
      <c r="AD1389">
        <v>0</v>
      </c>
      <c r="AE1389">
        <v>0</v>
      </c>
      <c r="AF1389">
        <v>0</v>
      </c>
      <c r="AG1389">
        <v>1</v>
      </c>
      <c r="AH1389">
        <v>0</v>
      </c>
      <c r="AI1389">
        <v>1</v>
      </c>
    </row>
    <row r="1390" spans="1:37" x14ac:dyDescent="0.25">
      <c r="A1390" t="str">
        <f>"1386"</f>
        <v>1386</v>
      </c>
      <c r="B1390" t="str">
        <f t="shared" si="75"/>
        <v>201</v>
      </c>
      <c r="C1390" t="str">
        <f t="shared" si="77"/>
        <v>56</v>
      </c>
      <c r="D1390" t="str">
        <f>"1"</f>
        <v>1</v>
      </c>
      <c r="E1390" t="str">
        <f>"201-56-1"</f>
        <v>201-56-1</v>
      </c>
      <c r="F1390" t="s">
        <v>41</v>
      </c>
      <c r="G1390" t="s">
        <v>44</v>
      </c>
      <c r="H1390" t="s">
        <v>45</v>
      </c>
      <c r="I1390">
        <v>0</v>
      </c>
      <c r="J1390">
        <v>0</v>
      </c>
      <c r="K1390">
        <v>1</v>
      </c>
      <c r="L1390">
        <v>1</v>
      </c>
      <c r="M1390">
        <v>1</v>
      </c>
      <c r="N1390">
        <v>0</v>
      </c>
      <c r="O1390">
        <v>0</v>
      </c>
      <c r="P1390">
        <v>0</v>
      </c>
      <c r="Q1390">
        <v>0</v>
      </c>
      <c r="AF1390">
        <v>0</v>
      </c>
      <c r="AG1390">
        <v>1</v>
      </c>
      <c r="AH1390">
        <v>1</v>
      </c>
      <c r="AI1390">
        <v>0</v>
      </c>
      <c r="AJ1390">
        <v>0</v>
      </c>
      <c r="AK1390">
        <v>1</v>
      </c>
    </row>
    <row r="1391" spans="1:37" x14ac:dyDescent="0.25">
      <c r="A1391" t="str">
        <f>"1387"</f>
        <v>1387</v>
      </c>
      <c r="B1391" t="str">
        <f t="shared" si="75"/>
        <v>201</v>
      </c>
      <c r="C1391" t="str">
        <f t="shared" si="77"/>
        <v>56</v>
      </c>
      <c r="D1391" t="str">
        <f>"24"</f>
        <v>24</v>
      </c>
      <c r="E1391" t="str">
        <f>"201-56-24"</f>
        <v>201-56-24</v>
      </c>
      <c r="F1391" t="s">
        <v>41</v>
      </c>
      <c r="G1391" t="s">
        <v>44</v>
      </c>
      <c r="H1391" t="s">
        <v>45</v>
      </c>
      <c r="I1391">
        <v>0</v>
      </c>
      <c r="J1391">
        <v>0</v>
      </c>
      <c r="K1391">
        <v>1</v>
      </c>
      <c r="L1391">
        <v>1</v>
      </c>
      <c r="M1391">
        <v>1</v>
      </c>
      <c r="N1391">
        <v>0</v>
      </c>
      <c r="O1391">
        <v>0</v>
      </c>
      <c r="P1391">
        <v>0</v>
      </c>
      <c r="Q1391">
        <v>0</v>
      </c>
      <c r="AF1391">
        <v>0</v>
      </c>
      <c r="AG1391">
        <v>1</v>
      </c>
      <c r="AH1391">
        <v>1</v>
      </c>
      <c r="AI1391">
        <v>0</v>
      </c>
      <c r="AJ1391">
        <v>0</v>
      </c>
      <c r="AK1391">
        <v>1</v>
      </c>
    </row>
    <row r="1392" spans="1:37" x14ac:dyDescent="0.25">
      <c r="A1392" t="str">
        <f>"1388"</f>
        <v>1388</v>
      </c>
      <c r="B1392" t="str">
        <f t="shared" si="75"/>
        <v>201</v>
      </c>
      <c r="C1392" t="str">
        <f t="shared" si="77"/>
        <v>56</v>
      </c>
      <c r="D1392" t="str">
        <f>"23"</f>
        <v>23</v>
      </c>
      <c r="E1392" t="str">
        <f>"201-56-23"</f>
        <v>201-56-23</v>
      </c>
      <c r="F1392" t="s">
        <v>41</v>
      </c>
      <c r="G1392" t="s">
        <v>42</v>
      </c>
      <c r="H1392" t="s">
        <v>43</v>
      </c>
      <c r="R1392">
        <v>1</v>
      </c>
      <c r="S1392">
        <v>1</v>
      </c>
      <c r="T1392">
        <v>0</v>
      </c>
      <c r="U1392">
        <v>0</v>
      </c>
      <c r="V1392">
        <v>0</v>
      </c>
      <c r="W1392">
        <v>0</v>
      </c>
      <c r="X1392">
        <v>0</v>
      </c>
      <c r="Y1392">
        <v>1</v>
      </c>
      <c r="Z1392">
        <v>1</v>
      </c>
      <c r="AA1392">
        <v>0</v>
      </c>
      <c r="AB1392">
        <v>1</v>
      </c>
      <c r="AC1392">
        <v>0</v>
      </c>
      <c r="AD1392">
        <v>1</v>
      </c>
      <c r="AE1392">
        <v>0</v>
      </c>
      <c r="AF1392">
        <v>0</v>
      </c>
      <c r="AG1392">
        <v>1</v>
      </c>
      <c r="AH1392">
        <v>0</v>
      </c>
      <c r="AI1392">
        <v>1</v>
      </c>
    </row>
    <row r="1393" spans="1:37" x14ac:dyDescent="0.25">
      <c r="A1393" t="str">
        <f>"1389"</f>
        <v>1389</v>
      </c>
      <c r="B1393" t="str">
        <f t="shared" si="75"/>
        <v>201</v>
      </c>
      <c r="C1393" t="str">
        <f t="shared" si="77"/>
        <v>56</v>
      </c>
      <c r="D1393" t="str">
        <f>"16"</f>
        <v>16</v>
      </c>
      <c r="E1393" t="str">
        <f>"201-56-16"</f>
        <v>201-56-16</v>
      </c>
      <c r="F1393" t="s">
        <v>41</v>
      </c>
      <c r="G1393" t="s">
        <v>42</v>
      </c>
      <c r="H1393" t="s">
        <v>43</v>
      </c>
      <c r="R1393">
        <v>1</v>
      </c>
      <c r="S1393">
        <v>0</v>
      </c>
      <c r="T1393">
        <v>0</v>
      </c>
      <c r="U1393">
        <v>1</v>
      </c>
      <c r="V1393">
        <v>1</v>
      </c>
      <c r="W1393">
        <v>0</v>
      </c>
      <c r="X1393">
        <v>1</v>
      </c>
      <c r="Y1393">
        <v>0</v>
      </c>
      <c r="Z1393">
        <v>0</v>
      </c>
      <c r="AA1393">
        <v>0</v>
      </c>
      <c r="AB1393">
        <v>0</v>
      </c>
      <c r="AC1393">
        <v>0</v>
      </c>
      <c r="AD1393">
        <v>1</v>
      </c>
      <c r="AE1393">
        <v>1</v>
      </c>
      <c r="AF1393">
        <v>0</v>
      </c>
      <c r="AG1393">
        <v>1</v>
      </c>
      <c r="AH1393">
        <v>0</v>
      </c>
      <c r="AI1393">
        <v>1</v>
      </c>
    </row>
    <row r="1394" spans="1:37" x14ac:dyDescent="0.25">
      <c r="A1394" t="str">
        <f>"1390"</f>
        <v>1390</v>
      </c>
      <c r="B1394" t="str">
        <f t="shared" si="75"/>
        <v>201</v>
      </c>
      <c r="C1394" t="str">
        <f t="shared" si="77"/>
        <v>56</v>
      </c>
      <c r="D1394" t="str">
        <f>"15"</f>
        <v>15</v>
      </c>
      <c r="E1394" t="str">
        <f>"201-56-15"</f>
        <v>201-56-15</v>
      </c>
      <c r="F1394" t="s">
        <v>41</v>
      </c>
      <c r="G1394" t="s">
        <v>42</v>
      </c>
      <c r="H1394" t="s">
        <v>43</v>
      </c>
      <c r="R1394">
        <v>0</v>
      </c>
      <c r="S1394">
        <v>1</v>
      </c>
      <c r="T1394">
        <v>1</v>
      </c>
      <c r="U1394">
        <v>0</v>
      </c>
      <c r="V1394">
        <v>0</v>
      </c>
      <c r="W1394">
        <v>0</v>
      </c>
      <c r="X1394">
        <v>0</v>
      </c>
      <c r="Y1394">
        <v>1</v>
      </c>
      <c r="Z1394">
        <v>0</v>
      </c>
      <c r="AA1394">
        <v>1</v>
      </c>
      <c r="AB1394">
        <v>1</v>
      </c>
      <c r="AC1394">
        <v>0</v>
      </c>
      <c r="AD1394">
        <v>0</v>
      </c>
      <c r="AE1394">
        <v>1</v>
      </c>
      <c r="AF1394">
        <v>0</v>
      </c>
      <c r="AG1394">
        <v>1</v>
      </c>
      <c r="AH1394">
        <v>0</v>
      </c>
      <c r="AI1394">
        <v>1</v>
      </c>
    </row>
    <row r="1395" spans="1:37" x14ac:dyDescent="0.25">
      <c r="A1395" t="str">
        <f>"1391"</f>
        <v>1391</v>
      </c>
      <c r="B1395" t="str">
        <f t="shared" si="75"/>
        <v>201</v>
      </c>
      <c r="C1395" t="str">
        <f t="shared" si="77"/>
        <v>56</v>
      </c>
      <c r="D1395" t="str">
        <f>"10"</f>
        <v>10</v>
      </c>
      <c r="E1395" t="str">
        <f>"201-56-10"</f>
        <v>201-56-10</v>
      </c>
      <c r="F1395" t="s">
        <v>41</v>
      </c>
      <c r="G1395" t="s">
        <v>42</v>
      </c>
      <c r="H1395" t="s">
        <v>43</v>
      </c>
      <c r="R1395">
        <v>0</v>
      </c>
      <c r="S1395">
        <v>0</v>
      </c>
      <c r="T1395">
        <v>1</v>
      </c>
      <c r="U1395">
        <v>0</v>
      </c>
      <c r="V1395">
        <v>0</v>
      </c>
      <c r="W1395">
        <v>1</v>
      </c>
      <c r="X1395">
        <v>0</v>
      </c>
      <c r="Y1395">
        <v>0</v>
      </c>
      <c r="Z1395">
        <v>1</v>
      </c>
      <c r="AA1395">
        <v>1</v>
      </c>
      <c r="AB1395">
        <v>1</v>
      </c>
      <c r="AC1395">
        <v>1</v>
      </c>
      <c r="AD1395">
        <v>0</v>
      </c>
      <c r="AE1395">
        <v>0</v>
      </c>
      <c r="AF1395">
        <v>0</v>
      </c>
      <c r="AG1395">
        <v>1</v>
      </c>
      <c r="AH1395">
        <v>0</v>
      </c>
      <c r="AI1395">
        <v>1</v>
      </c>
    </row>
    <row r="1396" spans="1:37" x14ac:dyDescent="0.25">
      <c r="A1396" t="str">
        <f>"1392"</f>
        <v>1392</v>
      </c>
      <c r="B1396" t="str">
        <f t="shared" si="75"/>
        <v>201</v>
      </c>
      <c r="C1396" t="str">
        <f t="shared" si="77"/>
        <v>56</v>
      </c>
      <c r="D1396" t="str">
        <f>"7"</f>
        <v>7</v>
      </c>
      <c r="E1396" t="str">
        <f>"201-56-7"</f>
        <v>201-56-7</v>
      </c>
      <c r="F1396" t="s">
        <v>41</v>
      </c>
      <c r="G1396" t="s">
        <v>42</v>
      </c>
      <c r="H1396" t="s">
        <v>43</v>
      </c>
      <c r="R1396">
        <v>1</v>
      </c>
      <c r="S1396">
        <v>1</v>
      </c>
      <c r="T1396">
        <v>0</v>
      </c>
      <c r="U1396">
        <v>0</v>
      </c>
      <c r="V1396">
        <v>0</v>
      </c>
      <c r="W1396">
        <v>0</v>
      </c>
      <c r="X1396">
        <v>1</v>
      </c>
      <c r="Y1396">
        <v>0</v>
      </c>
      <c r="Z1396">
        <v>0</v>
      </c>
      <c r="AA1396">
        <v>1</v>
      </c>
      <c r="AB1396">
        <v>0</v>
      </c>
      <c r="AC1396">
        <v>0</v>
      </c>
      <c r="AD1396">
        <v>1</v>
      </c>
      <c r="AE1396">
        <v>1</v>
      </c>
      <c r="AF1396">
        <v>0</v>
      </c>
      <c r="AG1396">
        <v>1</v>
      </c>
      <c r="AH1396">
        <v>1</v>
      </c>
      <c r="AI1396">
        <v>0</v>
      </c>
    </row>
    <row r="1397" spans="1:37" x14ac:dyDescent="0.25">
      <c r="A1397" t="str">
        <f>"1393"</f>
        <v>1393</v>
      </c>
      <c r="B1397" t="str">
        <f t="shared" si="75"/>
        <v>201</v>
      </c>
      <c r="C1397" t="str">
        <f t="shared" si="77"/>
        <v>56</v>
      </c>
      <c r="D1397" t="str">
        <f>"3"</f>
        <v>3</v>
      </c>
      <c r="E1397" t="str">
        <f>"201-56-3"</f>
        <v>201-56-3</v>
      </c>
      <c r="F1397" t="s">
        <v>41</v>
      </c>
      <c r="G1397" t="s">
        <v>42</v>
      </c>
      <c r="H1397" t="s">
        <v>43</v>
      </c>
      <c r="R1397">
        <v>1</v>
      </c>
      <c r="S1397">
        <v>0</v>
      </c>
      <c r="T1397">
        <v>0</v>
      </c>
      <c r="U1397">
        <v>0</v>
      </c>
      <c r="V1397">
        <v>0</v>
      </c>
      <c r="W1397">
        <v>1</v>
      </c>
      <c r="X1397">
        <v>0</v>
      </c>
      <c r="Y1397">
        <v>0</v>
      </c>
      <c r="Z1397">
        <v>1</v>
      </c>
      <c r="AA1397">
        <v>1</v>
      </c>
      <c r="AB1397">
        <v>1</v>
      </c>
      <c r="AC1397">
        <v>1</v>
      </c>
      <c r="AD1397">
        <v>0</v>
      </c>
      <c r="AE1397">
        <v>0</v>
      </c>
      <c r="AF1397">
        <v>1</v>
      </c>
      <c r="AG1397">
        <v>0</v>
      </c>
      <c r="AH1397">
        <v>1</v>
      </c>
      <c r="AI1397">
        <v>0</v>
      </c>
    </row>
    <row r="1398" spans="1:37" x14ac:dyDescent="0.25">
      <c r="A1398" t="str">
        <f>"1394"</f>
        <v>1394</v>
      </c>
      <c r="B1398" t="str">
        <f t="shared" si="75"/>
        <v>201</v>
      </c>
      <c r="C1398" t="str">
        <f t="shared" si="77"/>
        <v>56</v>
      </c>
      <c r="D1398" t="str">
        <f>"25"</f>
        <v>25</v>
      </c>
      <c r="E1398" t="str">
        <f>"201-56-25"</f>
        <v>201-56-25</v>
      </c>
      <c r="F1398" t="s">
        <v>41</v>
      </c>
      <c r="G1398" t="s">
        <v>42</v>
      </c>
      <c r="H1398" t="s">
        <v>43</v>
      </c>
      <c r="R1398">
        <v>0</v>
      </c>
      <c r="S1398">
        <v>1</v>
      </c>
      <c r="T1398">
        <v>0</v>
      </c>
      <c r="U1398">
        <v>1</v>
      </c>
      <c r="V1398">
        <v>1</v>
      </c>
      <c r="W1398">
        <v>0</v>
      </c>
      <c r="X1398">
        <v>1</v>
      </c>
      <c r="Y1398">
        <v>0</v>
      </c>
      <c r="Z1398">
        <v>0</v>
      </c>
      <c r="AA1398">
        <v>0</v>
      </c>
      <c r="AB1398">
        <v>1</v>
      </c>
      <c r="AC1398">
        <v>0</v>
      </c>
      <c r="AD1398">
        <v>0</v>
      </c>
      <c r="AE1398">
        <v>1</v>
      </c>
      <c r="AF1398">
        <v>0</v>
      </c>
      <c r="AG1398">
        <v>1</v>
      </c>
      <c r="AH1398">
        <v>0</v>
      </c>
      <c r="AI1398">
        <v>1</v>
      </c>
    </row>
    <row r="1399" spans="1:37" x14ac:dyDescent="0.25">
      <c r="A1399" t="str">
        <f>"1395"</f>
        <v>1395</v>
      </c>
      <c r="B1399" t="str">
        <f t="shared" si="75"/>
        <v>201</v>
      </c>
      <c r="C1399" t="str">
        <f t="shared" si="77"/>
        <v>56</v>
      </c>
      <c r="D1399" t="str">
        <f>"18"</f>
        <v>18</v>
      </c>
      <c r="E1399" t="str">
        <f>"201-56-18"</f>
        <v>201-56-18</v>
      </c>
      <c r="F1399" t="s">
        <v>41</v>
      </c>
      <c r="G1399" t="s">
        <v>42</v>
      </c>
      <c r="H1399" t="s">
        <v>43</v>
      </c>
      <c r="R1399">
        <v>1</v>
      </c>
      <c r="S1399">
        <v>0</v>
      </c>
      <c r="T1399">
        <v>0</v>
      </c>
      <c r="U1399">
        <v>0</v>
      </c>
      <c r="V1399">
        <v>0</v>
      </c>
      <c r="W1399">
        <v>1</v>
      </c>
      <c r="X1399">
        <v>0</v>
      </c>
      <c r="Y1399">
        <v>0</v>
      </c>
      <c r="Z1399">
        <v>1</v>
      </c>
      <c r="AA1399">
        <v>1</v>
      </c>
      <c r="AB1399">
        <v>1</v>
      </c>
      <c r="AC1399">
        <v>1</v>
      </c>
      <c r="AD1399">
        <v>0</v>
      </c>
      <c r="AE1399">
        <v>0</v>
      </c>
      <c r="AF1399">
        <v>1</v>
      </c>
      <c r="AG1399">
        <v>0</v>
      </c>
      <c r="AH1399">
        <v>1</v>
      </c>
      <c r="AI1399">
        <v>0</v>
      </c>
    </row>
    <row r="1400" spans="1:37" x14ac:dyDescent="0.25">
      <c r="A1400" t="str">
        <f>"1396"</f>
        <v>1396</v>
      </c>
      <c r="B1400" t="str">
        <f t="shared" si="75"/>
        <v>201</v>
      </c>
      <c r="C1400" t="str">
        <f t="shared" si="77"/>
        <v>56</v>
      </c>
      <c r="D1400" t="str">
        <f>"17"</f>
        <v>17</v>
      </c>
      <c r="E1400" t="str">
        <f>"201-56-17"</f>
        <v>201-56-17</v>
      </c>
      <c r="F1400" t="s">
        <v>41</v>
      </c>
      <c r="G1400" t="s">
        <v>42</v>
      </c>
      <c r="H1400" t="s">
        <v>43</v>
      </c>
      <c r="R1400">
        <v>0</v>
      </c>
      <c r="S1400">
        <v>0</v>
      </c>
      <c r="T1400">
        <v>1</v>
      </c>
      <c r="U1400">
        <v>0</v>
      </c>
      <c r="V1400">
        <v>0</v>
      </c>
      <c r="W1400">
        <v>1</v>
      </c>
      <c r="X1400">
        <v>0</v>
      </c>
      <c r="Y1400">
        <v>1</v>
      </c>
      <c r="Z1400">
        <v>1</v>
      </c>
      <c r="AA1400">
        <v>0</v>
      </c>
      <c r="AB1400">
        <v>1</v>
      </c>
      <c r="AC1400">
        <v>0</v>
      </c>
      <c r="AD1400">
        <v>1</v>
      </c>
      <c r="AE1400">
        <v>0</v>
      </c>
      <c r="AF1400">
        <v>1</v>
      </c>
      <c r="AG1400">
        <v>0</v>
      </c>
      <c r="AH1400">
        <v>1</v>
      </c>
      <c r="AI1400">
        <v>0</v>
      </c>
    </row>
    <row r="1401" spans="1:37" x14ac:dyDescent="0.25">
      <c r="A1401" t="str">
        <f>"1397"</f>
        <v>1397</v>
      </c>
      <c r="B1401" t="str">
        <f t="shared" si="75"/>
        <v>201</v>
      </c>
      <c r="C1401" t="str">
        <f t="shared" si="77"/>
        <v>56</v>
      </c>
      <c r="D1401" t="str">
        <f>"11"</f>
        <v>11</v>
      </c>
      <c r="E1401" t="str">
        <f>"201-56-11"</f>
        <v>201-56-11</v>
      </c>
      <c r="F1401" t="s">
        <v>41</v>
      </c>
      <c r="G1401" t="s">
        <v>42</v>
      </c>
      <c r="H1401" t="s">
        <v>43</v>
      </c>
      <c r="R1401">
        <v>0</v>
      </c>
      <c r="S1401">
        <v>0</v>
      </c>
      <c r="T1401">
        <v>1</v>
      </c>
      <c r="U1401">
        <v>0</v>
      </c>
      <c r="V1401">
        <v>0</v>
      </c>
      <c r="W1401">
        <v>1</v>
      </c>
      <c r="X1401">
        <v>0</v>
      </c>
      <c r="Y1401">
        <v>1</v>
      </c>
      <c r="Z1401">
        <v>1</v>
      </c>
      <c r="AA1401">
        <v>0</v>
      </c>
      <c r="AB1401">
        <v>1</v>
      </c>
      <c r="AC1401">
        <v>0</v>
      </c>
      <c r="AD1401">
        <v>1</v>
      </c>
      <c r="AE1401">
        <v>0</v>
      </c>
      <c r="AF1401">
        <v>1</v>
      </c>
      <c r="AG1401">
        <v>0</v>
      </c>
      <c r="AH1401">
        <v>1</v>
      </c>
      <c r="AI1401">
        <v>0</v>
      </c>
    </row>
    <row r="1402" spans="1:37" x14ac:dyDescent="0.25">
      <c r="A1402" t="str">
        <f>"1398"</f>
        <v>1398</v>
      </c>
      <c r="B1402" t="str">
        <f t="shared" si="75"/>
        <v>201</v>
      </c>
      <c r="C1402" t="str">
        <f t="shared" si="77"/>
        <v>56</v>
      </c>
      <c r="D1402" t="str">
        <f>"4"</f>
        <v>4</v>
      </c>
      <c r="E1402" t="str">
        <f>"201-56-4"</f>
        <v>201-56-4</v>
      </c>
      <c r="F1402" t="s">
        <v>41</v>
      </c>
      <c r="G1402" t="s">
        <v>42</v>
      </c>
      <c r="H1402" t="s">
        <v>43</v>
      </c>
      <c r="R1402">
        <v>0</v>
      </c>
      <c r="S1402">
        <v>0</v>
      </c>
      <c r="T1402">
        <v>1</v>
      </c>
      <c r="U1402">
        <v>0</v>
      </c>
      <c r="V1402">
        <v>0</v>
      </c>
      <c r="W1402">
        <v>1</v>
      </c>
      <c r="X1402">
        <v>0</v>
      </c>
      <c r="Y1402">
        <v>0</v>
      </c>
      <c r="Z1402">
        <v>1</v>
      </c>
      <c r="AA1402">
        <v>1</v>
      </c>
      <c r="AB1402">
        <v>1</v>
      </c>
      <c r="AC1402">
        <v>1</v>
      </c>
      <c r="AD1402">
        <v>0</v>
      </c>
      <c r="AE1402">
        <v>0</v>
      </c>
      <c r="AF1402">
        <v>0</v>
      </c>
      <c r="AG1402">
        <v>1</v>
      </c>
      <c r="AH1402">
        <v>0</v>
      </c>
      <c r="AI1402">
        <v>1</v>
      </c>
    </row>
    <row r="1403" spans="1:37" x14ac:dyDescent="0.25">
      <c r="A1403" t="str">
        <f>"1399"</f>
        <v>1399</v>
      </c>
      <c r="B1403" t="str">
        <f t="shared" si="75"/>
        <v>201</v>
      </c>
      <c r="C1403" t="str">
        <f t="shared" si="77"/>
        <v>56</v>
      </c>
      <c r="D1403" t="str">
        <f>"8"</f>
        <v>8</v>
      </c>
      <c r="E1403" t="str">
        <f>"201-56-8"</f>
        <v>201-56-8</v>
      </c>
      <c r="F1403" t="s">
        <v>41</v>
      </c>
      <c r="G1403" t="s">
        <v>42</v>
      </c>
      <c r="H1403" t="s">
        <v>43</v>
      </c>
      <c r="R1403">
        <v>0</v>
      </c>
      <c r="S1403">
        <v>0</v>
      </c>
      <c r="T1403">
        <v>1</v>
      </c>
      <c r="U1403">
        <v>0</v>
      </c>
      <c r="V1403">
        <v>0</v>
      </c>
      <c r="W1403">
        <v>1</v>
      </c>
      <c r="X1403">
        <v>0</v>
      </c>
      <c r="Y1403">
        <v>1</v>
      </c>
      <c r="Z1403">
        <v>1</v>
      </c>
      <c r="AA1403">
        <v>0</v>
      </c>
      <c r="AB1403">
        <v>1</v>
      </c>
      <c r="AC1403">
        <v>0</v>
      </c>
      <c r="AD1403">
        <v>0</v>
      </c>
      <c r="AE1403">
        <v>1</v>
      </c>
      <c r="AF1403">
        <v>1</v>
      </c>
      <c r="AG1403">
        <v>0</v>
      </c>
      <c r="AH1403">
        <v>1</v>
      </c>
      <c r="AI1403">
        <v>0</v>
      </c>
    </row>
    <row r="1404" spans="1:37" x14ac:dyDescent="0.25">
      <c r="A1404" t="str">
        <f>"1400"</f>
        <v>1400</v>
      </c>
      <c r="B1404" t="str">
        <f t="shared" si="75"/>
        <v>201</v>
      </c>
      <c r="C1404" t="str">
        <f t="shared" si="77"/>
        <v>56</v>
      </c>
      <c r="D1404" t="str">
        <f>"21"</f>
        <v>21</v>
      </c>
      <c r="E1404" t="str">
        <f>"201-56-21"</f>
        <v>201-56-21</v>
      </c>
      <c r="F1404" t="s">
        <v>41</v>
      </c>
      <c r="G1404" t="s">
        <v>42</v>
      </c>
      <c r="H1404" t="s">
        <v>43</v>
      </c>
      <c r="R1404">
        <v>0</v>
      </c>
      <c r="S1404">
        <v>0</v>
      </c>
      <c r="T1404">
        <v>1</v>
      </c>
      <c r="U1404">
        <v>0</v>
      </c>
      <c r="V1404">
        <v>0</v>
      </c>
      <c r="W1404">
        <v>1</v>
      </c>
      <c r="X1404">
        <v>0</v>
      </c>
      <c r="Y1404">
        <v>1</v>
      </c>
      <c r="Z1404">
        <v>1</v>
      </c>
      <c r="AA1404">
        <v>0</v>
      </c>
      <c r="AB1404">
        <v>0</v>
      </c>
      <c r="AC1404">
        <v>1</v>
      </c>
      <c r="AD1404">
        <v>0</v>
      </c>
      <c r="AE1404">
        <v>1</v>
      </c>
      <c r="AF1404">
        <v>1</v>
      </c>
      <c r="AG1404">
        <v>0</v>
      </c>
      <c r="AH1404">
        <v>1</v>
      </c>
      <c r="AI1404">
        <v>0</v>
      </c>
    </row>
    <row r="1405" spans="1:37" x14ac:dyDescent="0.25">
      <c r="A1405" t="str">
        <f>"1401"</f>
        <v>1401</v>
      </c>
      <c r="B1405" t="str">
        <f t="shared" si="75"/>
        <v>201</v>
      </c>
      <c r="C1405" t="str">
        <f t="shared" ref="C1405:C1429" si="78">"57"</f>
        <v>57</v>
      </c>
      <c r="D1405" t="str">
        <f>"22"</f>
        <v>22</v>
      </c>
      <c r="E1405" t="str">
        <f>"201-57-22"</f>
        <v>201-57-22</v>
      </c>
      <c r="F1405" t="s">
        <v>41</v>
      </c>
      <c r="G1405" t="s">
        <v>42</v>
      </c>
      <c r="H1405" t="s">
        <v>43</v>
      </c>
      <c r="R1405">
        <v>0</v>
      </c>
      <c r="S1405">
        <v>1</v>
      </c>
      <c r="T1405">
        <v>0</v>
      </c>
      <c r="U1405">
        <v>1</v>
      </c>
      <c r="V1405">
        <v>1</v>
      </c>
      <c r="W1405">
        <v>0</v>
      </c>
      <c r="X1405">
        <v>0</v>
      </c>
      <c r="Y1405">
        <v>0</v>
      </c>
      <c r="Z1405">
        <v>0</v>
      </c>
      <c r="AA1405">
        <v>1</v>
      </c>
      <c r="AB1405">
        <v>1</v>
      </c>
      <c r="AC1405">
        <v>0</v>
      </c>
      <c r="AD1405">
        <v>0</v>
      </c>
      <c r="AE1405">
        <v>1</v>
      </c>
      <c r="AF1405">
        <v>0</v>
      </c>
      <c r="AG1405">
        <v>1</v>
      </c>
      <c r="AH1405">
        <v>0</v>
      </c>
      <c r="AI1405">
        <v>1</v>
      </c>
    </row>
    <row r="1406" spans="1:37" x14ac:dyDescent="0.25">
      <c r="A1406" t="str">
        <f>"1402"</f>
        <v>1402</v>
      </c>
      <c r="B1406" t="str">
        <f t="shared" si="75"/>
        <v>201</v>
      </c>
      <c r="C1406" t="str">
        <f t="shared" si="78"/>
        <v>57</v>
      </c>
      <c r="D1406" t="str">
        <f>"21"</f>
        <v>21</v>
      </c>
      <c r="E1406" t="str">
        <f>"201-57-21"</f>
        <v>201-57-21</v>
      </c>
      <c r="F1406" t="s">
        <v>41</v>
      </c>
      <c r="G1406" t="s">
        <v>42</v>
      </c>
      <c r="H1406" t="s">
        <v>43</v>
      </c>
      <c r="R1406">
        <v>0</v>
      </c>
      <c r="S1406">
        <v>1</v>
      </c>
      <c r="T1406">
        <v>0</v>
      </c>
      <c r="U1406">
        <v>1</v>
      </c>
      <c r="V1406">
        <v>0</v>
      </c>
      <c r="W1406">
        <v>0</v>
      </c>
      <c r="X1406">
        <v>1</v>
      </c>
      <c r="Y1406">
        <v>0</v>
      </c>
      <c r="Z1406">
        <v>1</v>
      </c>
      <c r="AA1406">
        <v>0</v>
      </c>
      <c r="AB1406">
        <v>1</v>
      </c>
      <c r="AC1406">
        <v>0</v>
      </c>
      <c r="AD1406">
        <v>0</v>
      </c>
      <c r="AE1406">
        <v>1</v>
      </c>
      <c r="AF1406">
        <v>0</v>
      </c>
      <c r="AG1406">
        <v>1</v>
      </c>
      <c r="AH1406">
        <v>0</v>
      </c>
      <c r="AI1406">
        <v>1</v>
      </c>
    </row>
    <row r="1407" spans="1:37" x14ac:dyDescent="0.25">
      <c r="A1407" t="str">
        <f>"1403"</f>
        <v>1403</v>
      </c>
      <c r="B1407" t="str">
        <f t="shared" si="75"/>
        <v>201</v>
      </c>
      <c r="C1407" t="str">
        <f t="shared" si="78"/>
        <v>57</v>
      </c>
      <c r="D1407" t="str">
        <f>"14"</f>
        <v>14</v>
      </c>
      <c r="E1407" t="str">
        <f>"201-57-14"</f>
        <v>201-57-14</v>
      </c>
      <c r="F1407" t="s">
        <v>41</v>
      </c>
      <c r="G1407" t="s">
        <v>42</v>
      </c>
      <c r="H1407" t="s">
        <v>43</v>
      </c>
      <c r="R1407">
        <v>0</v>
      </c>
      <c r="S1407">
        <v>1</v>
      </c>
      <c r="T1407">
        <v>0</v>
      </c>
      <c r="U1407">
        <v>1</v>
      </c>
      <c r="V1407">
        <v>1</v>
      </c>
      <c r="W1407">
        <v>0</v>
      </c>
      <c r="X1407">
        <v>1</v>
      </c>
      <c r="Y1407">
        <v>0</v>
      </c>
      <c r="Z1407">
        <v>0</v>
      </c>
      <c r="AA1407">
        <v>0</v>
      </c>
      <c r="AB1407">
        <v>0</v>
      </c>
      <c r="AC1407">
        <v>0</v>
      </c>
      <c r="AD1407">
        <v>1</v>
      </c>
      <c r="AE1407">
        <v>1</v>
      </c>
      <c r="AF1407">
        <v>0</v>
      </c>
      <c r="AG1407">
        <v>1</v>
      </c>
      <c r="AH1407">
        <v>0</v>
      </c>
      <c r="AI1407">
        <v>1</v>
      </c>
    </row>
    <row r="1408" spans="1:37" x14ac:dyDescent="0.25">
      <c r="A1408" t="str">
        <f>"1404"</f>
        <v>1404</v>
      </c>
      <c r="B1408" t="str">
        <f t="shared" si="75"/>
        <v>201</v>
      </c>
      <c r="C1408" t="str">
        <f t="shared" si="78"/>
        <v>57</v>
      </c>
      <c r="D1408" t="str">
        <f>"13"</f>
        <v>13</v>
      </c>
      <c r="E1408" t="str">
        <f>"201-57-13"</f>
        <v>201-57-13</v>
      </c>
      <c r="F1408" t="s">
        <v>41</v>
      </c>
      <c r="G1408" t="s">
        <v>44</v>
      </c>
      <c r="H1408" t="s">
        <v>45</v>
      </c>
      <c r="I1408">
        <v>0</v>
      </c>
      <c r="J1408">
        <v>1</v>
      </c>
      <c r="K1408">
        <v>1</v>
      </c>
      <c r="L1408">
        <v>0</v>
      </c>
      <c r="M1408">
        <v>1</v>
      </c>
      <c r="N1408">
        <v>1</v>
      </c>
      <c r="O1408">
        <v>1</v>
      </c>
      <c r="P1408">
        <v>0</v>
      </c>
      <c r="Q1408">
        <v>0</v>
      </c>
      <c r="AF1408">
        <v>0</v>
      </c>
      <c r="AG1408">
        <v>1</v>
      </c>
      <c r="AH1408">
        <v>1</v>
      </c>
      <c r="AI1408">
        <v>0</v>
      </c>
      <c r="AJ1408">
        <v>1</v>
      </c>
      <c r="AK1408">
        <v>0</v>
      </c>
    </row>
    <row r="1409" spans="1:37" x14ac:dyDescent="0.25">
      <c r="A1409" t="str">
        <f>"1405"</f>
        <v>1405</v>
      </c>
      <c r="B1409" t="str">
        <f t="shared" si="75"/>
        <v>201</v>
      </c>
      <c r="C1409" t="str">
        <f t="shared" si="78"/>
        <v>57</v>
      </c>
      <c r="D1409" t="str">
        <f>"9"</f>
        <v>9</v>
      </c>
      <c r="E1409" t="str">
        <f>"201-57-9"</f>
        <v>201-57-9</v>
      </c>
      <c r="F1409" t="s">
        <v>41</v>
      </c>
      <c r="G1409" t="s">
        <v>42</v>
      </c>
      <c r="H1409" t="s">
        <v>43</v>
      </c>
      <c r="R1409">
        <v>1</v>
      </c>
      <c r="S1409">
        <v>0</v>
      </c>
      <c r="T1409">
        <v>0</v>
      </c>
      <c r="U1409">
        <v>0</v>
      </c>
      <c r="V1409">
        <v>0</v>
      </c>
      <c r="W1409">
        <v>1</v>
      </c>
      <c r="X1409">
        <v>0</v>
      </c>
      <c r="Y1409">
        <v>1</v>
      </c>
      <c r="Z1409">
        <v>1</v>
      </c>
      <c r="AA1409">
        <v>0</v>
      </c>
      <c r="AB1409">
        <v>0</v>
      </c>
      <c r="AC1409">
        <v>1</v>
      </c>
      <c r="AD1409">
        <v>1</v>
      </c>
      <c r="AE1409">
        <v>0</v>
      </c>
      <c r="AF1409">
        <v>1</v>
      </c>
      <c r="AG1409">
        <v>0</v>
      </c>
      <c r="AH1409">
        <v>1</v>
      </c>
      <c r="AI1409">
        <v>0</v>
      </c>
    </row>
    <row r="1410" spans="1:37" x14ac:dyDescent="0.25">
      <c r="A1410" t="str">
        <f>"1406"</f>
        <v>1406</v>
      </c>
      <c r="B1410" t="str">
        <f t="shared" si="75"/>
        <v>201</v>
      </c>
      <c r="C1410" t="str">
        <f t="shared" si="78"/>
        <v>57</v>
      </c>
      <c r="D1410" t="str">
        <f>"5"</f>
        <v>5</v>
      </c>
      <c r="E1410" t="str">
        <f>"201-57-5"</f>
        <v>201-57-5</v>
      </c>
      <c r="F1410" t="s">
        <v>41</v>
      </c>
      <c r="G1410" t="s">
        <v>42</v>
      </c>
      <c r="H1410" t="s">
        <v>43</v>
      </c>
      <c r="R1410">
        <v>0</v>
      </c>
      <c r="S1410">
        <v>0</v>
      </c>
      <c r="T1410">
        <v>0</v>
      </c>
      <c r="U1410">
        <v>0</v>
      </c>
      <c r="V1410">
        <v>0</v>
      </c>
      <c r="W1410">
        <v>0</v>
      </c>
      <c r="X1410">
        <v>0</v>
      </c>
      <c r="Y1410">
        <v>1</v>
      </c>
      <c r="Z1410">
        <v>0</v>
      </c>
      <c r="AA1410">
        <v>1</v>
      </c>
      <c r="AB1410">
        <v>1</v>
      </c>
      <c r="AC1410">
        <v>0</v>
      </c>
      <c r="AD1410">
        <v>0</v>
      </c>
      <c r="AE1410">
        <v>1</v>
      </c>
      <c r="AF1410">
        <v>0</v>
      </c>
      <c r="AG1410">
        <v>0</v>
      </c>
      <c r="AH1410">
        <v>0</v>
      </c>
      <c r="AI1410">
        <v>0</v>
      </c>
    </row>
    <row r="1411" spans="1:37" x14ac:dyDescent="0.25">
      <c r="A1411" t="str">
        <f>"1407"</f>
        <v>1407</v>
      </c>
      <c r="B1411" t="str">
        <f t="shared" si="75"/>
        <v>201</v>
      </c>
      <c r="C1411" t="str">
        <f t="shared" si="78"/>
        <v>57</v>
      </c>
      <c r="D1411" t="str">
        <f>"1"</f>
        <v>1</v>
      </c>
      <c r="E1411" t="str">
        <f>"201-57-1"</f>
        <v>201-57-1</v>
      </c>
      <c r="F1411" t="s">
        <v>41</v>
      </c>
      <c r="G1411" t="s">
        <v>42</v>
      </c>
      <c r="H1411" t="s">
        <v>43</v>
      </c>
      <c r="R1411">
        <v>0</v>
      </c>
      <c r="S1411">
        <v>0</v>
      </c>
      <c r="T1411">
        <v>0</v>
      </c>
      <c r="U1411">
        <v>0</v>
      </c>
      <c r="V1411">
        <v>0</v>
      </c>
      <c r="W1411">
        <v>1</v>
      </c>
      <c r="X1411">
        <v>0</v>
      </c>
      <c r="Y1411">
        <v>1</v>
      </c>
      <c r="Z1411">
        <v>1</v>
      </c>
      <c r="AA1411">
        <v>1</v>
      </c>
      <c r="AB1411">
        <v>0</v>
      </c>
      <c r="AC1411">
        <v>1</v>
      </c>
      <c r="AD1411">
        <v>1</v>
      </c>
      <c r="AE1411">
        <v>0</v>
      </c>
      <c r="AF1411">
        <v>0</v>
      </c>
      <c r="AG1411">
        <v>1</v>
      </c>
      <c r="AH1411">
        <v>1</v>
      </c>
      <c r="AI1411">
        <v>0</v>
      </c>
    </row>
    <row r="1412" spans="1:37" x14ac:dyDescent="0.25">
      <c r="A1412" t="str">
        <f>"1408"</f>
        <v>1408</v>
      </c>
      <c r="B1412" t="str">
        <f t="shared" si="75"/>
        <v>201</v>
      </c>
      <c r="C1412" t="str">
        <f t="shared" si="78"/>
        <v>57</v>
      </c>
      <c r="D1412" t="str">
        <f>"24"</f>
        <v>24</v>
      </c>
      <c r="E1412" t="str">
        <f>"201-57-24"</f>
        <v>201-57-24</v>
      </c>
      <c r="F1412" t="s">
        <v>41</v>
      </c>
      <c r="G1412" t="s">
        <v>42</v>
      </c>
      <c r="H1412" t="s">
        <v>43</v>
      </c>
      <c r="R1412">
        <v>0</v>
      </c>
      <c r="S1412">
        <v>0</v>
      </c>
      <c r="T1412">
        <v>1</v>
      </c>
      <c r="U1412">
        <v>0</v>
      </c>
      <c r="V1412">
        <v>0</v>
      </c>
      <c r="W1412">
        <v>0</v>
      </c>
      <c r="X1412">
        <v>0</v>
      </c>
      <c r="Y1412">
        <v>1</v>
      </c>
      <c r="Z1412">
        <v>1</v>
      </c>
      <c r="AA1412">
        <v>1</v>
      </c>
      <c r="AB1412">
        <v>0</v>
      </c>
      <c r="AC1412">
        <v>1</v>
      </c>
      <c r="AD1412">
        <v>1</v>
      </c>
      <c r="AE1412">
        <v>0</v>
      </c>
      <c r="AF1412">
        <v>0</v>
      </c>
      <c r="AG1412">
        <v>1</v>
      </c>
      <c r="AH1412">
        <v>0</v>
      </c>
      <c r="AI1412">
        <v>1</v>
      </c>
    </row>
    <row r="1413" spans="1:37" x14ac:dyDescent="0.25">
      <c r="A1413" t="str">
        <f>"1409"</f>
        <v>1409</v>
      </c>
      <c r="B1413" t="str">
        <f t="shared" ref="B1413:B1476" si="79">"201"</f>
        <v>201</v>
      </c>
      <c r="C1413" t="str">
        <f t="shared" si="78"/>
        <v>57</v>
      </c>
      <c r="D1413" t="str">
        <f>"23"</f>
        <v>23</v>
      </c>
      <c r="E1413" t="str">
        <f>"201-57-23"</f>
        <v>201-57-23</v>
      </c>
      <c r="F1413" t="s">
        <v>41</v>
      </c>
      <c r="G1413" t="s">
        <v>42</v>
      </c>
      <c r="H1413" t="s">
        <v>43</v>
      </c>
      <c r="R1413">
        <v>0</v>
      </c>
      <c r="S1413">
        <v>1</v>
      </c>
      <c r="T1413">
        <v>0</v>
      </c>
      <c r="U1413">
        <v>1</v>
      </c>
      <c r="V1413">
        <v>0</v>
      </c>
      <c r="W1413">
        <v>0</v>
      </c>
      <c r="X1413">
        <v>1</v>
      </c>
      <c r="Y1413">
        <v>0</v>
      </c>
      <c r="Z1413">
        <v>1</v>
      </c>
      <c r="AA1413">
        <v>0</v>
      </c>
      <c r="AB1413">
        <v>1</v>
      </c>
      <c r="AC1413">
        <v>0</v>
      </c>
      <c r="AD1413">
        <v>0</v>
      </c>
      <c r="AE1413">
        <v>1</v>
      </c>
      <c r="AF1413">
        <v>0</v>
      </c>
      <c r="AG1413">
        <v>1</v>
      </c>
      <c r="AH1413">
        <v>0</v>
      </c>
      <c r="AI1413">
        <v>1</v>
      </c>
    </row>
    <row r="1414" spans="1:37" x14ac:dyDescent="0.25">
      <c r="A1414" t="str">
        <f>"1410"</f>
        <v>1410</v>
      </c>
      <c r="B1414" t="str">
        <f t="shared" si="79"/>
        <v>201</v>
      </c>
      <c r="C1414" t="str">
        <f t="shared" si="78"/>
        <v>57</v>
      </c>
      <c r="D1414" t="str">
        <f>"16"</f>
        <v>16</v>
      </c>
      <c r="E1414" t="str">
        <f>"201-57-16"</f>
        <v>201-57-16</v>
      </c>
      <c r="F1414" t="s">
        <v>41</v>
      </c>
      <c r="G1414" t="s">
        <v>42</v>
      </c>
      <c r="H1414" t="s">
        <v>43</v>
      </c>
      <c r="R1414">
        <v>0</v>
      </c>
      <c r="S1414">
        <v>0</v>
      </c>
      <c r="T1414">
        <v>1</v>
      </c>
      <c r="U1414">
        <v>0</v>
      </c>
      <c r="V1414">
        <v>0</v>
      </c>
      <c r="W1414">
        <v>1</v>
      </c>
      <c r="X1414">
        <v>0</v>
      </c>
      <c r="Y1414">
        <v>1</v>
      </c>
      <c r="Z1414">
        <v>1</v>
      </c>
      <c r="AA1414">
        <v>0</v>
      </c>
      <c r="AB1414">
        <v>1</v>
      </c>
      <c r="AC1414">
        <v>0</v>
      </c>
      <c r="AD1414">
        <v>1</v>
      </c>
      <c r="AE1414">
        <v>0</v>
      </c>
      <c r="AF1414">
        <v>0</v>
      </c>
      <c r="AG1414">
        <v>1</v>
      </c>
      <c r="AH1414">
        <v>0</v>
      </c>
      <c r="AI1414">
        <v>1</v>
      </c>
    </row>
    <row r="1415" spans="1:37" x14ac:dyDescent="0.25">
      <c r="A1415" t="str">
        <f>"1411"</f>
        <v>1411</v>
      </c>
      <c r="B1415" t="str">
        <f t="shared" si="79"/>
        <v>201</v>
      </c>
      <c r="C1415" t="str">
        <f t="shared" si="78"/>
        <v>57</v>
      </c>
      <c r="D1415" t="str">
        <f>"15"</f>
        <v>15</v>
      </c>
      <c r="E1415" t="str">
        <f>"201-57-15"</f>
        <v>201-57-15</v>
      </c>
      <c r="F1415" t="s">
        <v>41</v>
      </c>
      <c r="G1415" t="s">
        <v>42</v>
      </c>
      <c r="H1415" t="s">
        <v>43</v>
      </c>
      <c r="R1415">
        <v>0</v>
      </c>
      <c r="S1415">
        <v>1</v>
      </c>
      <c r="T1415">
        <v>0</v>
      </c>
      <c r="U1415">
        <v>1</v>
      </c>
      <c r="V1415">
        <v>1</v>
      </c>
      <c r="W1415">
        <v>0</v>
      </c>
      <c r="X1415">
        <v>1</v>
      </c>
      <c r="Y1415">
        <v>0</v>
      </c>
      <c r="Z1415">
        <v>0</v>
      </c>
      <c r="AA1415">
        <v>0</v>
      </c>
      <c r="AB1415">
        <v>0</v>
      </c>
      <c r="AC1415">
        <v>0</v>
      </c>
      <c r="AD1415">
        <v>1</v>
      </c>
      <c r="AE1415">
        <v>1</v>
      </c>
      <c r="AF1415">
        <v>0</v>
      </c>
      <c r="AG1415">
        <v>1</v>
      </c>
      <c r="AH1415">
        <v>0</v>
      </c>
      <c r="AI1415">
        <v>1</v>
      </c>
    </row>
    <row r="1416" spans="1:37" x14ac:dyDescent="0.25">
      <c r="A1416" t="str">
        <f>"1412"</f>
        <v>1412</v>
      </c>
      <c r="B1416" t="str">
        <f t="shared" si="79"/>
        <v>201</v>
      </c>
      <c r="C1416" t="str">
        <f t="shared" si="78"/>
        <v>57</v>
      </c>
      <c r="D1416" t="str">
        <f>"10"</f>
        <v>10</v>
      </c>
      <c r="E1416" t="str">
        <f>"201-57-10"</f>
        <v>201-57-10</v>
      </c>
      <c r="F1416" t="s">
        <v>41</v>
      </c>
      <c r="G1416" t="s">
        <v>42</v>
      </c>
      <c r="H1416" t="s">
        <v>43</v>
      </c>
      <c r="R1416">
        <v>1</v>
      </c>
      <c r="S1416">
        <v>0</v>
      </c>
      <c r="T1416">
        <v>0</v>
      </c>
      <c r="U1416">
        <v>0</v>
      </c>
      <c r="V1416">
        <v>0</v>
      </c>
      <c r="W1416">
        <v>1</v>
      </c>
      <c r="X1416">
        <v>0</v>
      </c>
      <c r="Y1416">
        <v>1</v>
      </c>
      <c r="Z1416">
        <v>1</v>
      </c>
      <c r="AA1416">
        <v>0</v>
      </c>
      <c r="AB1416">
        <v>0</v>
      </c>
      <c r="AC1416">
        <v>1</v>
      </c>
      <c r="AD1416">
        <v>1</v>
      </c>
      <c r="AE1416">
        <v>0</v>
      </c>
      <c r="AF1416">
        <v>1</v>
      </c>
      <c r="AG1416">
        <v>0</v>
      </c>
      <c r="AH1416">
        <v>1</v>
      </c>
      <c r="AI1416">
        <v>0</v>
      </c>
    </row>
    <row r="1417" spans="1:37" x14ac:dyDescent="0.25">
      <c r="A1417" t="str">
        <f>"1413"</f>
        <v>1413</v>
      </c>
      <c r="B1417" t="str">
        <f t="shared" si="79"/>
        <v>201</v>
      </c>
      <c r="C1417" t="str">
        <f t="shared" si="78"/>
        <v>57</v>
      </c>
      <c r="D1417" t="str">
        <f>"6"</f>
        <v>6</v>
      </c>
      <c r="E1417" t="str">
        <f>"201-57-6"</f>
        <v>201-57-6</v>
      </c>
      <c r="F1417" t="s">
        <v>41</v>
      </c>
      <c r="G1417" t="s">
        <v>44</v>
      </c>
      <c r="H1417" t="s">
        <v>45</v>
      </c>
      <c r="I1417">
        <v>0</v>
      </c>
      <c r="J1417">
        <v>0</v>
      </c>
      <c r="K1417">
        <v>0</v>
      </c>
      <c r="L1417">
        <v>1</v>
      </c>
      <c r="M1417">
        <v>1</v>
      </c>
      <c r="N1417">
        <v>0</v>
      </c>
      <c r="O1417">
        <v>0</v>
      </c>
      <c r="P1417">
        <v>0</v>
      </c>
      <c r="Q1417">
        <v>0</v>
      </c>
      <c r="AF1417">
        <v>0</v>
      </c>
      <c r="AG1417">
        <v>1</v>
      </c>
      <c r="AH1417">
        <v>0</v>
      </c>
      <c r="AI1417">
        <v>1</v>
      </c>
      <c r="AJ1417">
        <v>0</v>
      </c>
      <c r="AK1417">
        <v>1</v>
      </c>
    </row>
    <row r="1418" spans="1:37" x14ac:dyDescent="0.25">
      <c r="A1418" t="str">
        <f>"1414"</f>
        <v>1414</v>
      </c>
      <c r="B1418" t="str">
        <f t="shared" si="79"/>
        <v>201</v>
      </c>
      <c r="C1418" t="str">
        <f t="shared" si="78"/>
        <v>57</v>
      </c>
      <c r="D1418" t="str">
        <f>"20"</f>
        <v>20</v>
      </c>
      <c r="E1418" t="str">
        <f>"201-57-20"</f>
        <v>201-57-20</v>
      </c>
      <c r="F1418" t="s">
        <v>41</v>
      </c>
      <c r="G1418" t="s">
        <v>42</v>
      </c>
      <c r="H1418" t="s">
        <v>43</v>
      </c>
      <c r="R1418">
        <v>0</v>
      </c>
      <c r="S1418">
        <v>0</v>
      </c>
      <c r="T1418">
        <v>0</v>
      </c>
      <c r="U1418">
        <v>0</v>
      </c>
      <c r="V1418">
        <v>0</v>
      </c>
      <c r="W1418">
        <v>1</v>
      </c>
      <c r="X1418">
        <v>0</v>
      </c>
      <c r="Y1418">
        <v>1</v>
      </c>
      <c r="Z1418">
        <v>1</v>
      </c>
      <c r="AA1418">
        <v>1</v>
      </c>
      <c r="AB1418">
        <v>1</v>
      </c>
      <c r="AC1418">
        <v>1</v>
      </c>
      <c r="AD1418">
        <v>0</v>
      </c>
      <c r="AE1418">
        <v>0</v>
      </c>
      <c r="AF1418">
        <v>0</v>
      </c>
      <c r="AG1418">
        <v>1</v>
      </c>
      <c r="AH1418">
        <v>1</v>
      </c>
      <c r="AI1418">
        <v>0</v>
      </c>
    </row>
    <row r="1419" spans="1:37" x14ac:dyDescent="0.25">
      <c r="A1419" t="str">
        <f>"1415"</f>
        <v>1415</v>
      </c>
      <c r="B1419" t="str">
        <f t="shared" si="79"/>
        <v>201</v>
      </c>
      <c r="C1419" t="str">
        <f t="shared" si="78"/>
        <v>57</v>
      </c>
      <c r="D1419" t="str">
        <f>"19"</f>
        <v>19</v>
      </c>
      <c r="E1419" t="str">
        <f>"201-57-19"</f>
        <v>201-57-19</v>
      </c>
      <c r="F1419" t="s">
        <v>41</v>
      </c>
      <c r="G1419" t="s">
        <v>42</v>
      </c>
      <c r="H1419" t="s">
        <v>43</v>
      </c>
      <c r="R1419">
        <v>0</v>
      </c>
      <c r="S1419">
        <v>1</v>
      </c>
      <c r="T1419">
        <v>0</v>
      </c>
      <c r="U1419">
        <v>1</v>
      </c>
      <c r="V1419">
        <v>1</v>
      </c>
      <c r="W1419">
        <v>0</v>
      </c>
      <c r="X1419">
        <v>1</v>
      </c>
      <c r="Y1419">
        <v>0</v>
      </c>
      <c r="Z1419">
        <v>0</v>
      </c>
      <c r="AA1419">
        <v>0</v>
      </c>
      <c r="AB1419">
        <v>0</v>
      </c>
      <c r="AC1419">
        <v>0</v>
      </c>
      <c r="AD1419">
        <v>1</v>
      </c>
      <c r="AE1419">
        <v>1</v>
      </c>
      <c r="AF1419">
        <v>0</v>
      </c>
      <c r="AG1419">
        <v>1</v>
      </c>
      <c r="AH1419">
        <v>0</v>
      </c>
      <c r="AI1419">
        <v>1</v>
      </c>
    </row>
    <row r="1420" spans="1:37" x14ac:dyDescent="0.25">
      <c r="A1420" t="str">
        <f>"1416"</f>
        <v>1416</v>
      </c>
      <c r="B1420" t="str">
        <f t="shared" si="79"/>
        <v>201</v>
      </c>
      <c r="C1420" t="str">
        <f t="shared" si="78"/>
        <v>57</v>
      </c>
      <c r="D1420" t="str">
        <f>"11"</f>
        <v>11</v>
      </c>
      <c r="E1420" t="str">
        <f>"201-57-11"</f>
        <v>201-57-11</v>
      </c>
      <c r="F1420" t="s">
        <v>41</v>
      </c>
      <c r="G1420" t="s">
        <v>42</v>
      </c>
      <c r="H1420" t="s">
        <v>43</v>
      </c>
      <c r="R1420">
        <v>1</v>
      </c>
      <c r="S1420">
        <v>0</v>
      </c>
      <c r="T1420">
        <v>0</v>
      </c>
      <c r="U1420">
        <v>0</v>
      </c>
      <c r="V1420">
        <v>0</v>
      </c>
      <c r="W1420">
        <v>1</v>
      </c>
      <c r="X1420">
        <v>0</v>
      </c>
      <c r="Y1420">
        <v>1</v>
      </c>
      <c r="Z1420">
        <v>1</v>
      </c>
      <c r="AA1420">
        <v>0</v>
      </c>
      <c r="AB1420">
        <v>0</v>
      </c>
      <c r="AC1420">
        <v>1</v>
      </c>
      <c r="AD1420">
        <v>1</v>
      </c>
      <c r="AE1420">
        <v>0</v>
      </c>
      <c r="AF1420">
        <v>1</v>
      </c>
      <c r="AG1420">
        <v>0</v>
      </c>
      <c r="AH1420">
        <v>1</v>
      </c>
      <c r="AI1420">
        <v>0</v>
      </c>
    </row>
    <row r="1421" spans="1:37" x14ac:dyDescent="0.25">
      <c r="A1421" t="str">
        <f>"1417"</f>
        <v>1417</v>
      </c>
      <c r="B1421" t="str">
        <f t="shared" si="79"/>
        <v>201</v>
      </c>
      <c r="C1421" t="str">
        <f t="shared" si="78"/>
        <v>57</v>
      </c>
      <c r="D1421" t="str">
        <f>"7"</f>
        <v>7</v>
      </c>
      <c r="E1421" t="str">
        <f>"201-57-7"</f>
        <v>201-57-7</v>
      </c>
      <c r="F1421" t="s">
        <v>41</v>
      </c>
      <c r="G1421" t="s">
        <v>44</v>
      </c>
      <c r="H1421" t="s">
        <v>45</v>
      </c>
      <c r="I1421">
        <v>0</v>
      </c>
      <c r="J1421">
        <v>1</v>
      </c>
      <c r="K1421">
        <v>1</v>
      </c>
      <c r="L1421">
        <v>1</v>
      </c>
      <c r="M1421">
        <v>0</v>
      </c>
      <c r="N1421">
        <v>1</v>
      </c>
      <c r="O1421">
        <v>0</v>
      </c>
      <c r="P1421">
        <v>0</v>
      </c>
      <c r="Q1421">
        <v>1</v>
      </c>
      <c r="AF1421">
        <v>0</v>
      </c>
      <c r="AG1421">
        <v>0</v>
      </c>
      <c r="AH1421">
        <v>0</v>
      </c>
      <c r="AI1421">
        <v>0</v>
      </c>
      <c r="AJ1421">
        <v>1</v>
      </c>
      <c r="AK1421">
        <v>0</v>
      </c>
    </row>
    <row r="1422" spans="1:37" x14ac:dyDescent="0.25">
      <c r="A1422" t="str">
        <f>"1418"</f>
        <v>1418</v>
      </c>
      <c r="B1422" t="str">
        <f t="shared" si="79"/>
        <v>201</v>
      </c>
      <c r="C1422" t="str">
        <f t="shared" si="78"/>
        <v>57</v>
      </c>
      <c r="D1422" t="str">
        <f>"3"</f>
        <v>3</v>
      </c>
      <c r="E1422" t="str">
        <f>"201-57-3"</f>
        <v>201-57-3</v>
      </c>
      <c r="F1422" t="s">
        <v>41</v>
      </c>
      <c r="G1422" t="s">
        <v>44</v>
      </c>
      <c r="H1422" t="s">
        <v>45</v>
      </c>
      <c r="I1422">
        <v>1</v>
      </c>
      <c r="J1422">
        <v>1</v>
      </c>
      <c r="K1422">
        <v>0</v>
      </c>
      <c r="L1422">
        <v>0</v>
      </c>
      <c r="M1422">
        <v>0</v>
      </c>
      <c r="N1422">
        <v>1</v>
      </c>
      <c r="O1422">
        <v>1</v>
      </c>
      <c r="P1422">
        <v>0</v>
      </c>
      <c r="Q1422">
        <v>1</v>
      </c>
      <c r="AF1422">
        <v>1</v>
      </c>
      <c r="AG1422">
        <v>0</v>
      </c>
      <c r="AH1422">
        <v>1</v>
      </c>
      <c r="AI1422">
        <v>0</v>
      </c>
      <c r="AJ1422">
        <v>0</v>
      </c>
      <c r="AK1422">
        <v>1</v>
      </c>
    </row>
    <row r="1423" spans="1:37" x14ac:dyDescent="0.25">
      <c r="A1423" t="str">
        <f>"1419"</f>
        <v>1419</v>
      </c>
      <c r="B1423" t="str">
        <f t="shared" si="79"/>
        <v>201</v>
      </c>
      <c r="C1423" t="str">
        <f t="shared" si="78"/>
        <v>57</v>
      </c>
      <c r="D1423" t="str">
        <f>"25"</f>
        <v>25</v>
      </c>
      <c r="E1423" t="str">
        <f>"201-57-25"</f>
        <v>201-57-25</v>
      </c>
      <c r="F1423" t="s">
        <v>41</v>
      </c>
      <c r="G1423" t="s">
        <v>42</v>
      </c>
      <c r="H1423" t="s">
        <v>43</v>
      </c>
      <c r="R1423">
        <v>0</v>
      </c>
      <c r="S1423">
        <v>0</v>
      </c>
      <c r="T1423">
        <v>1</v>
      </c>
      <c r="U1423">
        <v>0</v>
      </c>
      <c r="V1423">
        <v>1</v>
      </c>
      <c r="W1423">
        <v>0</v>
      </c>
      <c r="X1423">
        <v>0</v>
      </c>
      <c r="Y1423">
        <v>0</v>
      </c>
      <c r="Z1423">
        <v>1</v>
      </c>
      <c r="AA1423">
        <v>1</v>
      </c>
      <c r="AB1423">
        <v>0</v>
      </c>
      <c r="AC1423">
        <v>0</v>
      </c>
      <c r="AD1423">
        <v>1</v>
      </c>
      <c r="AE1423">
        <v>1</v>
      </c>
      <c r="AF1423">
        <v>0</v>
      </c>
      <c r="AG1423">
        <v>1</v>
      </c>
      <c r="AH1423">
        <v>0</v>
      </c>
      <c r="AI1423">
        <v>0</v>
      </c>
    </row>
    <row r="1424" spans="1:37" x14ac:dyDescent="0.25">
      <c r="A1424" t="str">
        <f>"1420"</f>
        <v>1420</v>
      </c>
      <c r="B1424" t="str">
        <f t="shared" si="79"/>
        <v>201</v>
      </c>
      <c r="C1424" t="str">
        <f t="shared" si="78"/>
        <v>57</v>
      </c>
      <c r="D1424" t="str">
        <f>"18"</f>
        <v>18</v>
      </c>
      <c r="E1424" t="str">
        <f>"201-57-18"</f>
        <v>201-57-18</v>
      </c>
      <c r="F1424" t="s">
        <v>41</v>
      </c>
      <c r="G1424" t="s">
        <v>42</v>
      </c>
      <c r="H1424" t="s">
        <v>43</v>
      </c>
      <c r="R1424">
        <v>1</v>
      </c>
      <c r="S1424">
        <v>0</v>
      </c>
      <c r="T1424">
        <v>0</v>
      </c>
      <c r="U1424">
        <v>0</v>
      </c>
      <c r="V1424">
        <v>0</v>
      </c>
      <c r="W1424">
        <v>1</v>
      </c>
      <c r="X1424">
        <v>0</v>
      </c>
      <c r="Y1424">
        <v>0</v>
      </c>
      <c r="Z1424">
        <v>1</v>
      </c>
      <c r="AA1424">
        <v>1</v>
      </c>
      <c r="AB1424">
        <v>0</v>
      </c>
      <c r="AC1424">
        <v>1</v>
      </c>
      <c r="AD1424">
        <v>0</v>
      </c>
      <c r="AE1424">
        <v>0</v>
      </c>
      <c r="AF1424">
        <v>1</v>
      </c>
      <c r="AG1424">
        <v>0</v>
      </c>
      <c r="AH1424">
        <v>1</v>
      </c>
      <c r="AI1424">
        <v>0</v>
      </c>
    </row>
    <row r="1425" spans="1:37" x14ac:dyDescent="0.25">
      <c r="A1425" t="str">
        <f>"1421"</f>
        <v>1421</v>
      </c>
      <c r="B1425" t="str">
        <f t="shared" si="79"/>
        <v>201</v>
      </c>
      <c r="C1425" t="str">
        <f t="shared" si="78"/>
        <v>57</v>
      </c>
      <c r="D1425" t="str">
        <f>"17"</f>
        <v>17</v>
      </c>
      <c r="E1425" t="str">
        <f>"201-57-17"</f>
        <v>201-57-17</v>
      </c>
      <c r="F1425" t="s">
        <v>41</v>
      </c>
      <c r="G1425" t="s">
        <v>42</v>
      </c>
      <c r="H1425" t="s">
        <v>43</v>
      </c>
      <c r="R1425">
        <v>0</v>
      </c>
      <c r="S1425">
        <v>0</v>
      </c>
      <c r="T1425">
        <v>0</v>
      </c>
      <c r="U1425">
        <v>0</v>
      </c>
      <c r="V1425">
        <v>0</v>
      </c>
      <c r="W1425">
        <v>0</v>
      </c>
      <c r="X1425">
        <v>0</v>
      </c>
      <c r="Y1425">
        <v>0</v>
      </c>
      <c r="Z1425">
        <v>0</v>
      </c>
      <c r="AA1425">
        <v>0</v>
      </c>
      <c r="AB1425">
        <v>0</v>
      </c>
      <c r="AC1425">
        <v>0</v>
      </c>
      <c r="AD1425">
        <v>0</v>
      </c>
      <c r="AE1425">
        <v>0</v>
      </c>
      <c r="AF1425">
        <v>1</v>
      </c>
      <c r="AG1425">
        <v>0</v>
      </c>
      <c r="AH1425">
        <v>1</v>
      </c>
      <c r="AI1425">
        <v>0</v>
      </c>
    </row>
    <row r="1426" spans="1:37" x14ac:dyDescent="0.25">
      <c r="A1426" t="str">
        <f>"1422"</f>
        <v>1422</v>
      </c>
      <c r="B1426" t="str">
        <f t="shared" si="79"/>
        <v>201</v>
      </c>
      <c r="C1426" t="str">
        <f t="shared" si="78"/>
        <v>57</v>
      </c>
      <c r="D1426" t="str">
        <f>"12"</f>
        <v>12</v>
      </c>
      <c r="E1426" t="str">
        <f>"201-57-12"</f>
        <v>201-57-12</v>
      </c>
      <c r="F1426" t="s">
        <v>41</v>
      </c>
      <c r="G1426" t="s">
        <v>44</v>
      </c>
      <c r="H1426" t="s">
        <v>45</v>
      </c>
      <c r="I1426">
        <v>0</v>
      </c>
      <c r="J1426">
        <v>1</v>
      </c>
      <c r="K1426">
        <v>1</v>
      </c>
      <c r="L1426">
        <v>0</v>
      </c>
      <c r="M1426">
        <v>1</v>
      </c>
      <c r="N1426">
        <v>1</v>
      </c>
      <c r="O1426">
        <v>1</v>
      </c>
      <c r="P1426">
        <v>0</v>
      </c>
      <c r="Q1426">
        <v>0</v>
      </c>
      <c r="AF1426">
        <v>0</v>
      </c>
      <c r="AG1426">
        <v>1</v>
      </c>
      <c r="AH1426">
        <v>1</v>
      </c>
      <c r="AI1426">
        <v>0</v>
      </c>
      <c r="AJ1426">
        <v>1</v>
      </c>
      <c r="AK1426">
        <v>0</v>
      </c>
    </row>
    <row r="1427" spans="1:37" x14ac:dyDescent="0.25">
      <c r="A1427" t="str">
        <f>"1423"</f>
        <v>1423</v>
      </c>
      <c r="B1427" t="str">
        <f t="shared" si="79"/>
        <v>201</v>
      </c>
      <c r="C1427" t="str">
        <f t="shared" si="78"/>
        <v>57</v>
      </c>
      <c r="D1427" t="str">
        <f>"8"</f>
        <v>8</v>
      </c>
      <c r="E1427" t="str">
        <f>"201-57-8"</f>
        <v>201-57-8</v>
      </c>
      <c r="F1427" t="s">
        <v>41</v>
      </c>
      <c r="G1427" t="s">
        <v>42</v>
      </c>
      <c r="H1427" t="s">
        <v>43</v>
      </c>
      <c r="R1427">
        <v>0</v>
      </c>
      <c r="S1427">
        <v>0</v>
      </c>
      <c r="T1427">
        <v>1</v>
      </c>
      <c r="U1427">
        <v>0</v>
      </c>
      <c r="V1427">
        <v>0</v>
      </c>
      <c r="W1427">
        <v>1</v>
      </c>
      <c r="X1427">
        <v>0</v>
      </c>
      <c r="Y1427">
        <v>1</v>
      </c>
      <c r="Z1427">
        <v>1</v>
      </c>
      <c r="AA1427">
        <v>0</v>
      </c>
      <c r="AB1427">
        <v>1</v>
      </c>
      <c r="AC1427">
        <v>0</v>
      </c>
      <c r="AD1427">
        <v>1</v>
      </c>
      <c r="AE1427">
        <v>0</v>
      </c>
      <c r="AF1427">
        <v>0</v>
      </c>
      <c r="AG1427">
        <v>1</v>
      </c>
      <c r="AH1427">
        <v>0</v>
      </c>
      <c r="AI1427">
        <v>1</v>
      </c>
    </row>
    <row r="1428" spans="1:37" x14ac:dyDescent="0.25">
      <c r="A1428" t="str">
        <f>"1424"</f>
        <v>1424</v>
      </c>
      <c r="B1428" t="str">
        <f t="shared" si="79"/>
        <v>201</v>
      </c>
      <c r="C1428" t="str">
        <f t="shared" si="78"/>
        <v>57</v>
      </c>
      <c r="D1428" t="str">
        <f>"4"</f>
        <v>4</v>
      </c>
      <c r="E1428" t="str">
        <f>"201-57-4"</f>
        <v>201-57-4</v>
      </c>
      <c r="F1428" t="s">
        <v>41</v>
      </c>
      <c r="G1428" t="s">
        <v>44</v>
      </c>
      <c r="H1428" t="s">
        <v>45</v>
      </c>
      <c r="I1428">
        <v>1</v>
      </c>
      <c r="J1428">
        <v>1</v>
      </c>
      <c r="K1428">
        <v>0</v>
      </c>
      <c r="L1428">
        <v>1</v>
      </c>
      <c r="M1428">
        <v>0</v>
      </c>
      <c r="N1428">
        <v>1</v>
      </c>
      <c r="O1428">
        <v>0</v>
      </c>
      <c r="P1428">
        <v>0</v>
      </c>
      <c r="Q1428">
        <v>1</v>
      </c>
      <c r="AF1428">
        <v>0</v>
      </c>
      <c r="AG1428">
        <v>1</v>
      </c>
      <c r="AH1428">
        <v>1</v>
      </c>
      <c r="AI1428">
        <v>0</v>
      </c>
      <c r="AJ1428">
        <v>1</v>
      </c>
      <c r="AK1428">
        <v>0</v>
      </c>
    </row>
    <row r="1429" spans="1:37" x14ac:dyDescent="0.25">
      <c r="A1429" t="str">
        <f>"1425"</f>
        <v>1425</v>
      </c>
      <c r="B1429" t="str">
        <f t="shared" si="79"/>
        <v>201</v>
      </c>
      <c r="C1429" t="str">
        <f t="shared" si="78"/>
        <v>57</v>
      </c>
      <c r="D1429" t="str">
        <f>"2"</f>
        <v>2</v>
      </c>
      <c r="E1429" t="str">
        <f>"201-57-2"</f>
        <v>201-57-2</v>
      </c>
      <c r="F1429" t="s">
        <v>41</v>
      </c>
      <c r="G1429" t="s">
        <v>44</v>
      </c>
      <c r="H1429" t="s">
        <v>45</v>
      </c>
      <c r="I1429">
        <v>0</v>
      </c>
      <c r="J1429">
        <v>0</v>
      </c>
      <c r="K1429">
        <v>1</v>
      </c>
      <c r="L1429">
        <v>1</v>
      </c>
      <c r="M1429">
        <v>0</v>
      </c>
      <c r="N1429">
        <v>1</v>
      </c>
      <c r="O1429">
        <v>0</v>
      </c>
      <c r="P1429">
        <v>0</v>
      </c>
      <c r="Q1429">
        <v>0</v>
      </c>
      <c r="AF1429">
        <v>0</v>
      </c>
      <c r="AG1429">
        <v>1</v>
      </c>
      <c r="AH1429">
        <v>1</v>
      </c>
      <c r="AI1429">
        <v>0</v>
      </c>
      <c r="AJ1429">
        <v>0</v>
      </c>
      <c r="AK1429">
        <v>1</v>
      </c>
    </row>
    <row r="1430" spans="1:37" x14ac:dyDescent="0.25">
      <c r="A1430" t="str">
        <f>"1426"</f>
        <v>1426</v>
      </c>
      <c r="B1430" t="str">
        <f t="shared" si="79"/>
        <v>201</v>
      </c>
      <c r="C1430" t="str">
        <f t="shared" ref="C1430:C1454" si="80">"58"</f>
        <v>58</v>
      </c>
      <c r="D1430" t="str">
        <f>"22"</f>
        <v>22</v>
      </c>
      <c r="E1430" t="str">
        <f>"201-58-22"</f>
        <v>201-58-22</v>
      </c>
      <c r="F1430" t="s">
        <v>41</v>
      </c>
      <c r="G1430" t="s">
        <v>42</v>
      </c>
      <c r="H1430" t="s">
        <v>43</v>
      </c>
      <c r="R1430">
        <v>0</v>
      </c>
      <c r="S1430">
        <v>0</v>
      </c>
      <c r="T1430">
        <v>1</v>
      </c>
      <c r="U1430">
        <v>0</v>
      </c>
      <c r="V1430">
        <v>0</v>
      </c>
      <c r="W1430">
        <v>1</v>
      </c>
      <c r="X1430">
        <v>0</v>
      </c>
      <c r="Y1430">
        <v>1</v>
      </c>
      <c r="Z1430">
        <v>0</v>
      </c>
      <c r="AA1430">
        <v>1</v>
      </c>
      <c r="AB1430">
        <v>1</v>
      </c>
      <c r="AC1430">
        <v>1</v>
      </c>
      <c r="AD1430">
        <v>0</v>
      </c>
      <c r="AE1430">
        <v>0</v>
      </c>
      <c r="AF1430">
        <v>1</v>
      </c>
      <c r="AG1430">
        <v>0</v>
      </c>
      <c r="AH1430">
        <v>0</v>
      </c>
      <c r="AI1430">
        <v>1</v>
      </c>
    </row>
    <row r="1431" spans="1:37" x14ac:dyDescent="0.25">
      <c r="A1431" t="str">
        <f>"1427"</f>
        <v>1427</v>
      </c>
      <c r="B1431" t="str">
        <f t="shared" si="79"/>
        <v>201</v>
      </c>
      <c r="C1431" t="str">
        <f t="shared" si="80"/>
        <v>58</v>
      </c>
      <c r="D1431" t="str">
        <f>"21"</f>
        <v>21</v>
      </c>
      <c r="E1431" t="str">
        <f>"201-58-21"</f>
        <v>201-58-21</v>
      </c>
      <c r="F1431" t="s">
        <v>41</v>
      </c>
      <c r="G1431" t="s">
        <v>42</v>
      </c>
      <c r="H1431" t="s">
        <v>43</v>
      </c>
      <c r="R1431">
        <v>0</v>
      </c>
      <c r="S1431">
        <v>0</v>
      </c>
      <c r="T1431">
        <v>1</v>
      </c>
      <c r="U1431">
        <v>0</v>
      </c>
      <c r="V1431">
        <v>0</v>
      </c>
      <c r="W1431">
        <v>1</v>
      </c>
      <c r="X1431">
        <v>0</v>
      </c>
      <c r="Y1431">
        <v>1</v>
      </c>
      <c r="Z1431">
        <v>0</v>
      </c>
      <c r="AA1431">
        <v>1</v>
      </c>
      <c r="AB1431">
        <v>1</v>
      </c>
      <c r="AC1431">
        <v>0</v>
      </c>
      <c r="AD1431">
        <v>0</v>
      </c>
      <c r="AE1431">
        <v>1</v>
      </c>
      <c r="AF1431">
        <v>0</v>
      </c>
      <c r="AG1431">
        <v>1</v>
      </c>
      <c r="AH1431">
        <v>1</v>
      </c>
      <c r="AI1431">
        <v>0</v>
      </c>
    </row>
    <row r="1432" spans="1:37" x14ac:dyDescent="0.25">
      <c r="A1432" t="str">
        <f>"1428"</f>
        <v>1428</v>
      </c>
      <c r="B1432" t="str">
        <f t="shared" si="79"/>
        <v>201</v>
      </c>
      <c r="C1432" t="str">
        <f t="shared" si="80"/>
        <v>58</v>
      </c>
      <c r="D1432" t="str">
        <f>"14"</f>
        <v>14</v>
      </c>
      <c r="E1432" t="str">
        <f>"201-58-14"</f>
        <v>201-58-14</v>
      </c>
      <c r="F1432" t="s">
        <v>41</v>
      </c>
      <c r="G1432" t="s">
        <v>42</v>
      </c>
      <c r="H1432" t="s">
        <v>43</v>
      </c>
      <c r="R1432">
        <v>1</v>
      </c>
      <c r="S1432">
        <v>0</v>
      </c>
      <c r="T1432">
        <v>0</v>
      </c>
      <c r="U1432">
        <v>0</v>
      </c>
      <c r="V1432">
        <v>0</v>
      </c>
      <c r="W1432">
        <v>1</v>
      </c>
      <c r="X1432">
        <v>0</v>
      </c>
      <c r="Y1432">
        <v>0</v>
      </c>
      <c r="Z1432">
        <v>1</v>
      </c>
      <c r="AA1432">
        <v>1</v>
      </c>
      <c r="AB1432">
        <v>1</v>
      </c>
      <c r="AC1432">
        <v>1</v>
      </c>
      <c r="AD1432">
        <v>0</v>
      </c>
      <c r="AE1432">
        <v>0</v>
      </c>
      <c r="AF1432">
        <v>0</v>
      </c>
      <c r="AG1432">
        <v>1</v>
      </c>
      <c r="AH1432">
        <v>0</v>
      </c>
      <c r="AI1432">
        <v>1</v>
      </c>
    </row>
    <row r="1433" spans="1:37" x14ac:dyDescent="0.25">
      <c r="A1433" t="str">
        <f>"1429"</f>
        <v>1429</v>
      </c>
      <c r="B1433" t="str">
        <f t="shared" si="79"/>
        <v>201</v>
      </c>
      <c r="C1433" t="str">
        <f t="shared" si="80"/>
        <v>58</v>
      </c>
      <c r="D1433" t="str">
        <f>"13"</f>
        <v>13</v>
      </c>
      <c r="E1433" t="str">
        <f>"201-58-13"</f>
        <v>201-58-13</v>
      </c>
      <c r="F1433" t="s">
        <v>41</v>
      </c>
      <c r="G1433" t="s">
        <v>42</v>
      </c>
      <c r="H1433" t="s">
        <v>43</v>
      </c>
      <c r="R1433">
        <v>0</v>
      </c>
      <c r="S1433">
        <v>1</v>
      </c>
      <c r="T1433">
        <v>0</v>
      </c>
      <c r="U1433">
        <v>0</v>
      </c>
      <c r="V1433">
        <v>0</v>
      </c>
      <c r="W1433">
        <v>0</v>
      </c>
      <c r="X1433">
        <v>1</v>
      </c>
      <c r="Y1433">
        <v>0</v>
      </c>
      <c r="Z1433">
        <v>1</v>
      </c>
      <c r="AA1433">
        <v>0</v>
      </c>
      <c r="AB1433">
        <v>0</v>
      </c>
      <c r="AC1433">
        <v>1</v>
      </c>
      <c r="AD1433">
        <v>0</v>
      </c>
      <c r="AE1433">
        <v>1</v>
      </c>
      <c r="AF1433">
        <v>0</v>
      </c>
      <c r="AG1433">
        <v>1</v>
      </c>
      <c r="AH1433">
        <v>0</v>
      </c>
      <c r="AI1433">
        <v>1</v>
      </c>
    </row>
    <row r="1434" spans="1:37" x14ac:dyDescent="0.25">
      <c r="A1434" t="str">
        <f>"1430"</f>
        <v>1430</v>
      </c>
      <c r="B1434" t="str">
        <f t="shared" si="79"/>
        <v>201</v>
      </c>
      <c r="C1434" t="str">
        <f t="shared" si="80"/>
        <v>58</v>
      </c>
      <c r="D1434" t="str">
        <f>"9"</f>
        <v>9</v>
      </c>
      <c r="E1434" t="str">
        <f>"201-58-9"</f>
        <v>201-58-9</v>
      </c>
      <c r="F1434" t="s">
        <v>41</v>
      </c>
      <c r="G1434" t="s">
        <v>42</v>
      </c>
      <c r="H1434" t="s">
        <v>43</v>
      </c>
      <c r="R1434">
        <v>1</v>
      </c>
      <c r="S1434">
        <v>0</v>
      </c>
      <c r="T1434">
        <v>0</v>
      </c>
      <c r="U1434">
        <v>0</v>
      </c>
      <c r="V1434">
        <v>0</v>
      </c>
      <c r="W1434">
        <v>1</v>
      </c>
      <c r="X1434">
        <v>0</v>
      </c>
      <c r="Y1434">
        <v>1</v>
      </c>
      <c r="Z1434">
        <v>1</v>
      </c>
      <c r="AA1434">
        <v>0</v>
      </c>
      <c r="AB1434">
        <v>1</v>
      </c>
      <c r="AC1434">
        <v>0</v>
      </c>
      <c r="AD1434">
        <v>0</v>
      </c>
      <c r="AE1434">
        <v>1</v>
      </c>
      <c r="AF1434">
        <v>0</v>
      </c>
      <c r="AG1434">
        <v>0</v>
      </c>
      <c r="AH1434">
        <v>0</v>
      </c>
      <c r="AI1434">
        <v>0</v>
      </c>
    </row>
    <row r="1435" spans="1:37" x14ac:dyDescent="0.25">
      <c r="A1435" t="str">
        <f>"1431"</f>
        <v>1431</v>
      </c>
      <c r="B1435" t="str">
        <f t="shared" si="79"/>
        <v>201</v>
      </c>
      <c r="C1435" t="str">
        <f t="shared" si="80"/>
        <v>58</v>
      </c>
      <c r="D1435" t="str">
        <f>"5"</f>
        <v>5</v>
      </c>
      <c r="E1435" t="str">
        <f>"201-58-5"</f>
        <v>201-58-5</v>
      </c>
      <c r="F1435" t="s">
        <v>41</v>
      </c>
      <c r="G1435" t="s">
        <v>42</v>
      </c>
      <c r="H1435" t="s">
        <v>43</v>
      </c>
      <c r="R1435">
        <v>0</v>
      </c>
      <c r="S1435">
        <v>1</v>
      </c>
      <c r="T1435">
        <v>1</v>
      </c>
      <c r="U1435">
        <v>0</v>
      </c>
      <c r="V1435">
        <v>1</v>
      </c>
      <c r="W1435">
        <v>0</v>
      </c>
      <c r="X1435">
        <v>0</v>
      </c>
      <c r="Y1435">
        <v>1</v>
      </c>
      <c r="Z1435">
        <v>0</v>
      </c>
      <c r="AA1435">
        <v>0</v>
      </c>
      <c r="AB1435">
        <v>0</v>
      </c>
      <c r="AC1435">
        <v>0</v>
      </c>
      <c r="AD1435">
        <v>1</v>
      </c>
      <c r="AE1435">
        <v>1</v>
      </c>
      <c r="AF1435">
        <v>0</v>
      </c>
      <c r="AG1435">
        <v>1</v>
      </c>
      <c r="AH1435">
        <v>0</v>
      </c>
      <c r="AI1435">
        <v>1</v>
      </c>
    </row>
    <row r="1436" spans="1:37" x14ac:dyDescent="0.25">
      <c r="A1436" t="str">
        <f>"1432"</f>
        <v>1432</v>
      </c>
      <c r="B1436" t="str">
        <f t="shared" si="79"/>
        <v>201</v>
      </c>
      <c r="C1436" t="str">
        <f t="shared" si="80"/>
        <v>58</v>
      </c>
      <c r="D1436" t="str">
        <f>"2"</f>
        <v>2</v>
      </c>
      <c r="E1436" t="str">
        <f>"201-58-2"</f>
        <v>201-58-2</v>
      </c>
      <c r="F1436" t="s">
        <v>41</v>
      </c>
      <c r="G1436" t="s">
        <v>42</v>
      </c>
      <c r="H1436" t="s">
        <v>43</v>
      </c>
      <c r="R1436">
        <v>1</v>
      </c>
      <c r="S1436">
        <v>0</v>
      </c>
      <c r="T1436">
        <v>0</v>
      </c>
      <c r="U1436">
        <v>0</v>
      </c>
      <c r="V1436">
        <v>0</v>
      </c>
      <c r="W1436">
        <v>1</v>
      </c>
      <c r="X1436">
        <v>0</v>
      </c>
      <c r="Y1436">
        <v>1</v>
      </c>
      <c r="Z1436">
        <v>0</v>
      </c>
      <c r="AA1436">
        <v>1</v>
      </c>
      <c r="AB1436">
        <v>0</v>
      </c>
      <c r="AC1436">
        <v>1</v>
      </c>
      <c r="AD1436">
        <v>1</v>
      </c>
      <c r="AE1436">
        <v>0</v>
      </c>
      <c r="AF1436">
        <v>0</v>
      </c>
      <c r="AG1436">
        <v>1</v>
      </c>
      <c r="AH1436">
        <v>0</v>
      </c>
      <c r="AI1436">
        <v>1</v>
      </c>
    </row>
    <row r="1437" spans="1:37" x14ac:dyDescent="0.25">
      <c r="A1437" t="str">
        <f>"1433"</f>
        <v>1433</v>
      </c>
      <c r="B1437" t="str">
        <f t="shared" si="79"/>
        <v>201</v>
      </c>
      <c r="C1437" t="str">
        <f t="shared" si="80"/>
        <v>58</v>
      </c>
      <c r="D1437" t="str">
        <f>"25"</f>
        <v>25</v>
      </c>
      <c r="E1437" t="str">
        <f>"201-58-25"</f>
        <v>201-58-25</v>
      </c>
      <c r="F1437" t="s">
        <v>41</v>
      </c>
      <c r="G1437" t="s">
        <v>42</v>
      </c>
      <c r="H1437" t="s">
        <v>43</v>
      </c>
      <c r="R1437">
        <v>1</v>
      </c>
      <c r="S1437">
        <v>0</v>
      </c>
      <c r="T1437">
        <v>0</v>
      </c>
      <c r="U1437">
        <v>0</v>
      </c>
      <c r="V1437">
        <v>0</v>
      </c>
      <c r="W1437">
        <v>1</v>
      </c>
      <c r="X1437">
        <v>0</v>
      </c>
      <c r="Y1437">
        <v>1</v>
      </c>
      <c r="Z1437">
        <v>1</v>
      </c>
      <c r="AA1437">
        <v>0</v>
      </c>
      <c r="AB1437">
        <v>1</v>
      </c>
      <c r="AC1437">
        <v>1</v>
      </c>
      <c r="AD1437">
        <v>0</v>
      </c>
      <c r="AE1437">
        <v>0</v>
      </c>
      <c r="AF1437">
        <v>0</v>
      </c>
      <c r="AG1437">
        <v>1</v>
      </c>
      <c r="AH1437">
        <v>1</v>
      </c>
      <c r="AI1437">
        <v>0</v>
      </c>
    </row>
    <row r="1438" spans="1:37" x14ac:dyDescent="0.25">
      <c r="A1438" t="str">
        <f>"1434"</f>
        <v>1434</v>
      </c>
      <c r="B1438" t="str">
        <f t="shared" si="79"/>
        <v>201</v>
      </c>
      <c r="C1438" t="str">
        <f t="shared" si="80"/>
        <v>58</v>
      </c>
      <c r="D1438" t="str">
        <f>"18"</f>
        <v>18</v>
      </c>
      <c r="E1438" t="str">
        <f>"201-58-18"</f>
        <v>201-58-18</v>
      </c>
      <c r="F1438" t="s">
        <v>41</v>
      </c>
      <c r="G1438" t="s">
        <v>42</v>
      </c>
      <c r="H1438" t="s">
        <v>43</v>
      </c>
      <c r="R1438">
        <v>0</v>
      </c>
      <c r="S1438">
        <v>1</v>
      </c>
      <c r="T1438">
        <v>0</v>
      </c>
      <c r="U1438">
        <v>1</v>
      </c>
      <c r="V1438">
        <v>1</v>
      </c>
      <c r="W1438">
        <v>0</v>
      </c>
      <c r="X1438">
        <v>0</v>
      </c>
      <c r="Y1438">
        <v>0</v>
      </c>
      <c r="Z1438">
        <v>0</v>
      </c>
      <c r="AA1438">
        <v>1</v>
      </c>
      <c r="AB1438">
        <v>1</v>
      </c>
      <c r="AC1438">
        <v>0</v>
      </c>
      <c r="AD1438">
        <v>0</v>
      </c>
      <c r="AE1438">
        <v>1</v>
      </c>
      <c r="AF1438">
        <v>0</v>
      </c>
      <c r="AG1438">
        <v>1</v>
      </c>
      <c r="AH1438">
        <v>0</v>
      </c>
      <c r="AI1438">
        <v>1</v>
      </c>
    </row>
    <row r="1439" spans="1:37" x14ac:dyDescent="0.25">
      <c r="A1439" t="str">
        <f>"1435"</f>
        <v>1435</v>
      </c>
      <c r="B1439" t="str">
        <f t="shared" si="79"/>
        <v>201</v>
      </c>
      <c r="C1439" t="str">
        <f t="shared" si="80"/>
        <v>58</v>
      </c>
      <c r="D1439" t="str">
        <f>"17"</f>
        <v>17</v>
      </c>
      <c r="E1439" t="str">
        <f>"201-58-17"</f>
        <v>201-58-17</v>
      </c>
      <c r="F1439" t="s">
        <v>41</v>
      </c>
      <c r="G1439" t="s">
        <v>42</v>
      </c>
      <c r="H1439" t="s">
        <v>43</v>
      </c>
      <c r="R1439">
        <v>0</v>
      </c>
      <c r="S1439">
        <v>1</v>
      </c>
      <c r="T1439">
        <v>0</v>
      </c>
      <c r="U1439">
        <v>1</v>
      </c>
      <c r="V1439">
        <v>1</v>
      </c>
      <c r="W1439">
        <v>0</v>
      </c>
      <c r="X1439">
        <v>0</v>
      </c>
      <c r="Y1439">
        <v>0</v>
      </c>
      <c r="Z1439">
        <v>0</v>
      </c>
      <c r="AA1439">
        <v>1</v>
      </c>
      <c r="AB1439">
        <v>1</v>
      </c>
      <c r="AC1439">
        <v>0</v>
      </c>
      <c r="AD1439">
        <v>0</v>
      </c>
      <c r="AE1439">
        <v>1</v>
      </c>
      <c r="AF1439">
        <v>0</v>
      </c>
      <c r="AG1439">
        <v>1</v>
      </c>
      <c r="AH1439">
        <v>0</v>
      </c>
      <c r="AI1439">
        <v>1</v>
      </c>
    </row>
    <row r="1440" spans="1:37" x14ac:dyDescent="0.25">
      <c r="A1440" t="str">
        <f>"1436"</f>
        <v>1436</v>
      </c>
      <c r="B1440" t="str">
        <f t="shared" si="79"/>
        <v>201</v>
      </c>
      <c r="C1440" t="str">
        <f t="shared" si="80"/>
        <v>58</v>
      </c>
      <c r="D1440" t="str">
        <f>"10"</f>
        <v>10</v>
      </c>
      <c r="E1440" t="str">
        <f>"201-58-10"</f>
        <v>201-58-10</v>
      </c>
      <c r="F1440" t="s">
        <v>41</v>
      </c>
      <c r="G1440" t="s">
        <v>42</v>
      </c>
      <c r="H1440" t="s">
        <v>43</v>
      </c>
      <c r="R1440">
        <v>1</v>
      </c>
      <c r="S1440">
        <v>0</v>
      </c>
      <c r="T1440">
        <v>0</v>
      </c>
      <c r="U1440">
        <v>0</v>
      </c>
      <c r="V1440">
        <v>0</v>
      </c>
      <c r="W1440">
        <v>1</v>
      </c>
      <c r="X1440">
        <v>0</v>
      </c>
      <c r="Y1440">
        <v>1</v>
      </c>
      <c r="Z1440">
        <v>1</v>
      </c>
      <c r="AA1440">
        <v>0</v>
      </c>
      <c r="AB1440">
        <v>1</v>
      </c>
      <c r="AC1440">
        <v>0</v>
      </c>
      <c r="AD1440">
        <v>0</v>
      </c>
      <c r="AE1440">
        <v>1</v>
      </c>
      <c r="AF1440">
        <v>0</v>
      </c>
      <c r="AG1440">
        <v>1</v>
      </c>
      <c r="AH1440">
        <v>0</v>
      </c>
      <c r="AI1440">
        <v>1</v>
      </c>
    </row>
    <row r="1441" spans="1:37" x14ac:dyDescent="0.25">
      <c r="A1441" t="str">
        <f>"1437"</f>
        <v>1437</v>
      </c>
      <c r="B1441" t="str">
        <f t="shared" si="79"/>
        <v>201</v>
      </c>
      <c r="C1441" t="str">
        <f t="shared" si="80"/>
        <v>58</v>
      </c>
      <c r="D1441" t="str">
        <f>"6"</f>
        <v>6</v>
      </c>
      <c r="E1441" t="str">
        <f>"201-58-6"</f>
        <v>201-58-6</v>
      </c>
      <c r="F1441" t="s">
        <v>41</v>
      </c>
      <c r="G1441" t="s">
        <v>44</v>
      </c>
      <c r="H1441" t="s">
        <v>45</v>
      </c>
      <c r="I1441">
        <v>1</v>
      </c>
      <c r="J1441">
        <v>0</v>
      </c>
      <c r="K1441">
        <v>1</v>
      </c>
      <c r="L1441">
        <v>1</v>
      </c>
      <c r="M1441">
        <v>1</v>
      </c>
      <c r="N1441">
        <v>0</v>
      </c>
      <c r="O1441">
        <v>1</v>
      </c>
      <c r="P1441">
        <v>0</v>
      </c>
      <c r="Q1441">
        <v>0</v>
      </c>
      <c r="AF1441">
        <v>0</v>
      </c>
      <c r="AG1441">
        <v>1</v>
      </c>
      <c r="AH1441">
        <v>1</v>
      </c>
      <c r="AI1441">
        <v>0</v>
      </c>
      <c r="AJ1441">
        <v>1</v>
      </c>
      <c r="AK1441">
        <v>0</v>
      </c>
    </row>
    <row r="1442" spans="1:37" x14ac:dyDescent="0.25">
      <c r="A1442" t="str">
        <f>"1438"</f>
        <v>1438</v>
      </c>
      <c r="B1442" t="str">
        <f t="shared" si="79"/>
        <v>201</v>
      </c>
      <c r="C1442" t="str">
        <f t="shared" si="80"/>
        <v>58</v>
      </c>
      <c r="D1442" t="str">
        <f>"3"</f>
        <v>3</v>
      </c>
      <c r="E1442" t="str">
        <f>"201-58-3"</f>
        <v>201-58-3</v>
      </c>
      <c r="F1442" t="s">
        <v>41</v>
      </c>
      <c r="G1442" t="s">
        <v>42</v>
      </c>
      <c r="H1442" t="s">
        <v>43</v>
      </c>
      <c r="R1442">
        <v>0</v>
      </c>
      <c r="S1442">
        <v>1</v>
      </c>
      <c r="T1442">
        <v>0</v>
      </c>
      <c r="U1442">
        <v>0</v>
      </c>
      <c r="V1442">
        <v>0</v>
      </c>
      <c r="W1442">
        <v>0</v>
      </c>
      <c r="X1442">
        <v>1</v>
      </c>
      <c r="Y1442">
        <v>0</v>
      </c>
      <c r="Z1442">
        <v>0</v>
      </c>
      <c r="AA1442">
        <v>0</v>
      </c>
      <c r="AB1442">
        <v>0</v>
      </c>
      <c r="AC1442">
        <v>1</v>
      </c>
      <c r="AD1442">
        <v>0</v>
      </c>
      <c r="AE1442">
        <v>1</v>
      </c>
      <c r="AF1442">
        <v>0</v>
      </c>
      <c r="AG1442">
        <v>0</v>
      </c>
      <c r="AH1442">
        <v>0</v>
      </c>
      <c r="AI1442">
        <v>0</v>
      </c>
    </row>
    <row r="1443" spans="1:37" x14ac:dyDescent="0.25">
      <c r="A1443" t="str">
        <f>"1439"</f>
        <v>1439</v>
      </c>
      <c r="B1443" t="str">
        <f t="shared" si="79"/>
        <v>201</v>
      </c>
      <c r="C1443" t="str">
        <f t="shared" si="80"/>
        <v>58</v>
      </c>
      <c r="D1443" t="str">
        <f>"20"</f>
        <v>20</v>
      </c>
      <c r="E1443" t="str">
        <f>"201-58-20"</f>
        <v>201-58-20</v>
      </c>
      <c r="F1443" t="s">
        <v>41</v>
      </c>
      <c r="G1443" t="s">
        <v>42</v>
      </c>
      <c r="H1443" t="s">
        <v>43</v>
      </c>
      <c r="R1443">
        <v>0</v>
      </c>
      <c r="S1443">
        <v>1</v>
      </c>
      <c r="T1443">
        <v>1</v>
      </c>
      <c r="U1443">
        <v>0</v>
      </c>
      <c r="V1443">
        <v>0</v>
      </c>
      <c r="W1443">
        <v>0</v>
      </c>
      <c r="X1443">
        <v>1</v>
      </c>
      <c r="Y1443">
        <v>1</v>
      </c>
      <c r="Z1443">
        <v>0</v>
      </c>
      <c r="AA1443">
        <v>0</v>
      </c>
      <c r="AB1443">
        <v>1</v>
      </c>
      <c r="AC1443">
        <v>1</v>
      </c>
      <c r="AD1443">
        <v>0</v>
      </c>
      <c r="AE1443">
        <v>0</v>
      </c>
      <c r="AF1443">
        <v>0</v>
      </c>
      <c r="AG1443">
        <v>1</v>
      </c>
      <c r="AH1443">
        <v>0</v>
      </c>
      <c r="AI1443">
        <v>1</v>
      </c>
    </row>
    <row r="1444" spans="1:37" x14ac:dyDescent="0.25">
      <c r="A1444" t="str">
        <f>"1440"</f>
        <v>1440</v>
      </c>
      <c r="B1444" t="str">
        <f t="shared" si="79"/>
        <v>201</v>
      </c>
      <c r="C1444" t="str">
        <f t="shared" si="80"/>
        <v>58</v>
      </c>
      <c r="D1444" t="str">
        <f>"19"</f>
        <v>19</v>
      </c>
      <c r="E1444" t="str">
        <f>"201-58-19"</f>
        <v>201-58-19</v>
      </c>
      <c r="F1444" t="s">
        <v>41</v>
      </c>
      <c r="G1444" t="s">
        <v>42</v>
      </c>
      <c r="H1444" t="s">
        <v>43</v>
      </c>
      <c r="R1444">
        <v>0</v>
      </c>
      <c r="S1444">
        <v>1</v>
      </c>
      <c r="T1444">
        <v>1</v>
      </c>
      <c r="U1444">
        <v>0</v>
      </c>
      <c r="V1444">
        <v>0</v>
      </c>
      <c r="W1444">
        <v>0</v>
      </c>
      <c r="X1444">
        <v>1</v>
      </c>
      <c r="Y1444">
        <v>1</v>
      </c>
      <c r="Z1444">
        <v>0</v>
      </c>
      <c r="AA1444">
        <v>0</v>
      </c>
      <c r="AB1444">
        <v>1</v>
      </c>
      <c r="AC1444">
        <v>1</v>
      </c>
      <c r="AD1444">
        <v>0</v>
      </c>
      <c r="AE1444">
        <v>0</v>
      </c>
      <c r="AF1444">
        <v>0</v>
      </c>
      <c r="AG1444">
        <v>1</v>
      </c>
      <c r="AH1444">
        <v>0</v>
      </c>
      <c r="AI1444">
        <v>1</v>
      </c>
    </row>
    <row r="1445" spans="1:37" x14ac:dyDescent="0.25">
      <c r="A1445" t="str">
        <f>"1441"</f>
        <v>1441</v>
      </c>
      <c r="B1445" t="str">
        <f t="shared" si="79"/>
        <v>201</v>
      </c>
      <c r="C1445" t="str">
        <f t="shared" si="80"/>
        <v>58</v>
      </c>
      <c r="D1445" t="str">
        <f>"12"</f>
        <v>12</v>
      </c>
      <c r="E1445" t="str">
        <f>"201-58-12"</f>
        <v>201-58-12</v>
      </c>
      <c r="F1445" t="s">
        <v>41</v>
      </c>
      <c r="G1445" t="s">
        <v>42</v>
      </c>
      <c r="H1445" t="s">
        <v>43</v>
      </c>
      <c r="R1445">
        <v>1</v>
      </c>
      <c r="S1445">
        <v>0</v>
      </c>
      <c r="T1445">
        <v>0</v>
      </c>
      <c r="U1445">
        <v>0</v>
      </c>
      <c r="V1445">
        <v>0</v>
      </c>
      <c r="W1445">
        <v>1</v>
      </c>
      <c r="X1445">
        <v>0</v>
      </c>
      <c r="Y1445">
        <v>0</v>
      </c>
      <c r="Z1445">
        <v>1</v>
      </c>
      <c r="AA1445">
        <v>1</v>
      </c>
      <c r="AB1445">
        <v>1</v>
      </c>
      <c r="AC1445">
        <v>0</v>
      </c>
      <c r="AD1445">
        <v>1</v>
      </c>
      <c r="AE1445">
        <v>0</v>
      </c>
      <c r="AF1445">
        <v>1</v>
      </c>
      <c r="AG1445">
        <v>0</v>
      </c>
      <c r="AH1445">
        <v>1</v>
      </c>
      <c r="AI1445">
        <v>0</v>
      </c>
    </row>
    <row r="1446" spans="1:37" x14ac:dyDescent="0.25">
      <c r="A1446" t="str">
        <f>"1442"</f>
        <v>1442</v>
      </c>
      <c r="B1446" t="str">
        <f t="shared" si="79"/>
        <v>201</v>
      </c>
      <c r="C1446" t="str">
        <f t="shared" si="80"/>
        <v>58</v>
      </c>
      <c r="D1446" t="str">
        <f>"7"</f>
        <v>7</v>
      </c>
      <c r="E1446" t="str">
        <f>"201-58-7"</f>
        <v>201-58-7</v>
      </c>
      <c r="F1446" t="s">
        <v>41</v>
      </c>
      <c r="G1446" t="s">
        <v>44</v>
      </c>
      <c r="H1446" t="s">
        <v>45</v>
      </c>
      <c r="I1446">
        <v>0</v>
      </c>
      <c r="J1446">
        <v>1</v>
      </c>
      <c r="K1446">
        <v>1</v>
      </c>
      <c r="L1446">
        <v>1</v>
      </c>
      <c r="M1446">
        <v>1</v>
      </c>
      <c r="N1446">
        <v>0</v>
      </c>
      <c r="O1446">
        <v>1</v>
      </c>
      <c r="P1446">
        <v>0</v>
      </c>
      <c r="Q1446">
        <v>0</v>
      </c>
      <c r="AF1446">
        <v>0</v>
      </c>
      <c r="AG1446">
        <v>1</v>
      </c>
      <c r="AH1446">
        <v>1</v>
      </c>
      <c r="AI1446">
        <v>0</v>
      </c>
      <c r="AJ1446">
        <v>1</v>
      </c>
      <c r="AK1446">
        <v>0</v>
      </c>
    </row>
    <row r="1447" spans="1:37" x14ac:dyDescent="0.25">
      <c r="A1447" t="str">
        <f>"1443"</f>
        <v>1443</v>
      </c>
      <c r="B1447" t="str">
        <f t="shared" si="79"/>
        <v>201</v>
      </c>
      <c r="C1447" t="str">
        <f t="shared" si="80"/>
        <v>58</v>
      </c>
      <c r="D1447" t="str">
        <f>"1"</f>
        <v>1</v>
      </c>
      <c r="E1447" t="str">
        <f>"201-58-1"</f>
        <v>201-58-1</v>
      </c>
      <c r="F1447" t="s">
        <v>41</v>
      </c>
      <c r="G1447" t="s">
        <v>42</v>
      </c>
      <c r="H1447" t="s">
        <v>43</v>
      </c>
      <c r="R1447">
        <v>1</v>
      </c>
      <c r="S1447">
        <v>0</v>
      </c>
      <c r="T1447">
        <v>0</v>
      </c>
      <c r="U1447">
        <v>0</v>
      </c>
      <c r="V1447">
        <v>0</v>
      </c>
      <c r="W1447">
        <v>1</v>
      </c>
      <c r="X1447">
        <v>0</v>
      </c>
      <c r="Y1447">
        <v>1</v>
      </c>
      <c r="Z1447">
        <v>1</v>
      </c>
      <c r="AA1447">
        <v>0</v>
      </c>
      <c r="AB1447">
        <v>1</v>
      </c>
      <c r="AC1447">
        <v>0</v>
      </c>
      <c r="AD1447">
        <v>0</v>
      </c>
      <c r="AE1447">
        <v>1</v>
      </c>
      <c r="AF1447">
        <v>0</v>
      </c>
      <c r="AG1447">
        <v>1</v>
      </c>
      <c r="AH1447">
        <v>0</v>
      </c>
      <c r="AI1447">
        <v>1</v>
      </c>
    </row>
    <row r="1448" spans="1:37" x14ac:dyDescent="0.25">
      <c r="A1448" t="str">
        <f>"1444"</f>
        <v>1444</v>
      </c>
      <c r="B1448" t="str">
        <f t="shared" si="79"/>
        <v>201</v>
      </c>
      <c r="C1448" t="str">
        <f t="shared" si="80"/>
        <v>58</v>
      </c>
      <c r="D1448" t="str">
        <f>"24"</f>
        <v>24</v>
      </c>
      <c r="E1448" t="str">
        <f>"201-58-24"</f>
        <v>201-58-24</v>
      </c>
      <c r="F1448" t="s">
        <v>41</v>
      </c>
      <c r="G1448" t="s">
        <v>42</v>
      </c>
      <c r="H1448" t="s">
        <v>43</v>
      </c>
      <c r="R1448">
        <v>0</v>
      </c>
      <c r="S1448">
        <v>0</v>
      </c>
      <c r="T1448">
        <v>0</v>
      </c>
      <c r="U1448">
        <v>0</v>
      </c>
      <c r="V1448">
        <v>0</v>
      </c>
      <c r="W1448">
        <v>1</v>
      </c>
      <c r="X1448">
        <v>0</v>
      </c>
      <c r="Y1448">
        <v>1</v>
      </c>
      <c r="Z1448">
        <v>1</v>
      </c>
      <c r="AA1448">
        <v>1</v>
      </c>
      <c r="AB1448">
        <v>1</v>
      </c>
      <c r="AC1448">
        <v>0</v>
      </c>
      <c r="AD1448">
        <v>1</v>
      </c>
      <c r="AE1448">
        <v>0</v>
      </c>
      <c r="AF1448">
        <v>0</v>
      </c>
      <c r="AG1448">
        <v>1</v>
      </c>
      <c r="AH1448">
        <v>1</v>
      </c>
      <c r="AI1448">
        <v>0</v>
      </c>
    </row>
    <row r="1449" spans="1:37" x14ac:dyDescent="0.25">
      <c r="A1449" t="str">
        <f>"1445"</f>
        <v>1445</v>
      </c>
      <c r="B1449" t="str">
        <f t="shared" si="79"/>
        <v>201</v>
      </c>
      <c r="C1449" t="str">
        <f t="shared" si="80"/>
        <v>58</v>
      </c>
      <c r="D1449" t="str">
        <f>"23"</f>
        <v>23</v>
      </c>
      <c r="E1449" t="str">
        <f>"201-58-23"</f>
        <v>201-58-23</v>
      </c>
      <c r="F1449" t="s">
        <v>41</v>
      </c>
      <c r="G1449" t="s">
        <v>42</v>
      </c>
      <c r="H1449" t="s">
        <v>43</v>
      </c>
      <c r="R1449">
        <v>1</v>
      </c>
      <c r="S1449">
        <v>0</v>
      </c>
      <c r="T1449">
        <v>1</v>
      </c>
      <c r="U1449">
        <v>0</v>
      </c>
      <c r="V1449">
        <v>0</v>
      </c>
      <c r="W1449">
        <v>0</v>
      </c>
      <c r="X1449">
        <v>0</v>
      </c>
      <c r="Y1449">
        <v>1</v>
      </c>
      <c r="Z1449">
        <v>1</v>
      </c>
      <c r="AA1449">
        <v>0</v>
      </c>
      <c r="AB1449">
        <v>1</v>
      </c>
      <c r="AC1449">
        <v>1</v>
      </c>
      <c r="AD1449">
        <v>0</v>
      </c>
      <c r="AE1449">
        <v>0</v>
      </c>
      <c r="AF1449">
        <v>1</v>
      </c>
      <c r="AG1449">
        <v>0</v>
      </c>
      <c r="AH1449">
        <v>1</v>
      </c>
      <c r="AI1449">
        <v>0</v>
      </c>
    </row>
    <row r="1450" spans="1:37" x14ac:dyDescent="0.25">
      <c r="A1450" t="str">
        <f>"1446"</f>
        <v>1446</v>
      </c>
      <c r="B1450" t="str">
        <f t="shared" si="79"/>
        <v>201</v>
      </c>
      <c r="C1450" t="str">
        <f t="shared" si="80"/>
        <v>58</v>
      </c>
      <c r="D1450" t="str">
        <f>"16"</f>
        <v>16</v>
      </c>
      <c r="E1450" t="str">
        <f>"201-58-16"</f>
        <v>201-58-16</v>
      </c>
      <c r="F1450" t="s">
        <v>41</v>
      </c>
      <c r="G1450" t="s">
        <v>42</v>
      </c>
      <c r="H1450" t="s">
        <v>43</v>
      </c>
      <c r="R1450">
        <v>0</v>
      </c>
      <c r="S1450">
        <v>0</v>
      </c>
      <c r="T1450">
        <v>0</v>
      </c>
      <c r="U1450">
        <v>0</v>
      </c>
      <c r="V1450">
        <v>0</v>
      </c>
      <c r="W1450">
        <v>1</v>
      </c>
      <c r="X1450">
        <v>0</v>
      </c>
      <c r="Y1450">
        <v>1</v>
      </c>
      <c r="Z1450">
        <v>1</v>
      </c>
      <c r="AA1450">
        <v>1</v>
      </c>
      <c r="AB1450">
        <v>1</v>
      </c>
      <c r="AC1450">
        <v>0</v>
      </c>
      <c r="AD1450">
        <v>0</v>
      </c>
      <c r="AE1450">
        <v>1</v>
      </c>
      <c r="AF1450">
        <v>0</v>
      </c>
      <c r="AG1450">
        <v>1</v>
      </c>
      <c r="AH1450">
        <v>0</v>
      </c>
      <c r="AI1450">
        <v>1</v>
      </c>
    </row>
    <row r="1451" spans="1:37" x14ac:dyDescent="0.25">
      <c r="A1451" t="str">
        <f>"1447"</f>
        <v>1447</v>
      </c>
      <c r="B1451" t="str">
        <f t="shared" si="79"/>
        <v>201</v>
      </c>
      <c r="C1451" t="str">
        <f t="shared" si="80"/>
        <v>58</v>
      </c>
      <c r="D1451" t="str">
        <f>"15"</f>
        <v>15</v>
      </c>
      <c r="E1451" t="str">
        <f>"201-58-15"</f>
        <v>201-58-15</v>
      </c>
      <c r="F1451" t="s">
        <v>41</v>
      </c>
      <c r="G1451" t="s">
        <v>42</v>
      </c>
      <c r="H1451" t="s">
        <v>43</v>
      </c>
      <c r="R1451">
        <v>0</v>
      </c>
      <c r="S1451">
        <v>0</v>
      </c>
      <c r="T1451">
        <v>0</v>
      </c>
      <c r="U1451">
        <v>0</v>
      </c>
      <c r="V1451">
        <v>0</v>
      </c>
      <c r="W1451">
        <v>1</v>
      </c>
      <c r="X1451">
        <v>0</v>
      </c>
      <c r="Y1451">
        <v>1</v>
      </c>
      <c r="Z1451">
        <v>1</v>
      </c>
      <c r="AA1451">
        <v>1</v>
      </c>
      <c r="AB1451">
        <v>1</v>
      </c>
      <c r="AC1451">
        <v>1</v>
      </c>
      <c r="AD1451">
        <v>0</v>
      </c>
      <c r="AE1451">
        <v>0</v>
      </c>
      <c r="AF1451">
        <v>0</v>
      </c>
      <c r="AG1451">
        <v>1</v>
      </c>
      <c r="AH1451">
        <v>1</v>
      </c>
      <c r="AI1451">
        <v>0</v>
      </c>
    </row>
    <row r="1452" spans="1:37" x14ac:dyDescent="0.25">
      <c r="A1452" t="str">
        <f>"1448"</f>
        <v>1448</v>
      </c>
      <c r="B1452" t="str">
        <f t="shared" si="79"/>
        <v>201</v>
      </c>
      <c r="C1452" t="str">
        <f t="shared" si="80"/>
        <v>58</v>
      </c>
      <c r="D1452" t="str">
        <f>"11"</f>
        <v>11</v>
      </c>
      <c r="E1452" t="str">
        <f>"201-58-11"</f>
        <v>201-58-11</v>
      </c>
      <c r="F1452" t="s">
        <v>41</v>
      </c>
      <c r="G1452" t="s">
        <v>42</v>
      </c>
      <c r="H1452" t="s">
        <v>43</v>
      </c>
      <c r="R1452">
        <v>0</v>
      </c>
      <c r="S1452">
        <v>0</v>
      </c>
      <c r="T1452">
        <v>1</v>
      </c>
      <c r="U1452">
        <v>0</v>
      </c>
      <c r="V1452">
        <v>0</v>
      </c>
      <c r="W1452">
        <v>1</v>
      </c>
      <c r="X1452">
        <v>0</v>
      </c>
      <c r="Y1452">
        <v>1</v>
      </c>
      <c r="Z1452">
        <v>1</v>
      </c>
      <c r="AA1452">
        <v>0</v>
      </c>
      <c r="AB1452">
        <v>1</v>
      </c>
      <c r="AC1452">
        <v>1</v>
      </c>
      <c r="AD1452">
        <v>0</v>
      </c>
      <c r="AE1452">
        <v>0</v>
      </c>
      <c r="AF1452">
        <v>0</v>
      </c>
      <c r="AG1452">
        <v>1</v>
      </c>
      <c r="AH1452">
        <v>0</v>
      </c>
      <c r="AI1452">
        <v>1</v>
      </c>
    </row>
    <row r="1453" spans="1:37" x14ac:dyDescent="0.25">
      <c r="A1453" t="str">
        <f>"1449"</f>
        <v>1449</v>
      </c>
      <c r="B1453" t="str">
        <f t="shared" si="79"/>
        <v>201</v>
      </c>
      <c r="C1453" t="str">
        <f t="shared" si="80"/>
        <v>58</v>
      </c>
      <c r="D1453" t="str">
        <f>"8"</f>
        <v>8</v>
      </c>
      <c r="E1453" t="str">
        <f>"201-58-8"</f>
        <v>201-58-8</v>
      </c>
      <c r="F1453" t="s">
        <v>41</v>
      </c>
      <c r="G1453" t="s">
        <v>42</v>
      </c>
      <c r="H1453" t="s">
        <v>43</v>
      </c>
      <c r="R1453">
        <v>0</v>
      </c>
      <c r="S1453">
        <v>1</v>
      </c>
      <c r="T1453">
        <v>0</v>
      </c>
      <c r="U1453">
        <v>0</v>
      </c>
      <c r="V1453">
        <v>0</v>
      </c>
      <c r="W1453">
        <v>0</v>
      </c>
      <c r="X1453">
        <v>0</v>
      </c>
      <c r="Y1453">
        <v>1</v>
      </c>
      <c r="Z1453">
        <v>1</v>
      </c>
      <c r="AA1453">
        <v>1</v>
      </c>
      <c r="AB1453">
        <v>1</v>
      </c>
      <c r="AC1453">
        <v>1</v>
      </c>
      <c r="AD1453">
        <v>0</v>
      </c>
      <c r="AE1453">
        <v>0</v>
      </c>
      <c r="AF1453">
        <v>1</v>
      </c>
      <c r="AG1453">
        <v>0</v>
      </c>
      <c r="AH1453">
        <v>1</v>
      </c>
      <c r="AI1453">
        <v>0</v>
      </c>
    </row>
    <row r="1454" spans="1:37" x14ac:dyDescent="0.25">
      <c r="A1454" t="str">
        <f>"1450"</f>
        <v>1450</v>
      </c>
      <c r="B1454" t="str">
        <f t="shared" si="79"/>
        <v>201</v>
      </c>
      <c r="C1454" t="str">
        <f t="shared" si="80"/>
        <v>58</v>
      </c>
      <c r="D1454" t="str">
        <f>"4"</f>
        <v>4</v>
      </c>
      <c r="E1454" t="str">
        <f>"201-58-4"</f>
        <v>201-58-4</v>
      </c>
      <c r="F1454" t="s">
        <v>41</v>
      </c>
      <c r="G1454" t="s">
        <v>42</v>
      </c>
      <c r="H1454" t="s">
        <v>43</v>
      </c>
      <c r="R1454">
        <v>1</v>
      </c>
      <c r="S1454">
        <v>0</v>
      </c>
      <c r="T1454">
        <v>0</v>
      </c>
      <c r="U1454">
        <v>1</v>
      </c>
      <c r="V1454">
        <v>1</v>
      </c>
      <c r="W1454">
        <v>0</v>
      </c>
      <c r="X1454">
        <v>0</v>
      </c>
      <c r="Y1454">
        <v>0</v>
      </c>
      <c r="Z1454">
        <v>0</v>
      </c>
      <c r="AA1454">
        <v>1</v>
      </c>
      <c r="AB1454">
        <v>0</v>
      </c>
      <c r="AC1454">
        <v>1</v>
      </c>
      <c r="AD1454">
        <v>1</v>
      </c>
      <c r="AE1454">
        <v>0</v>
      </c>
      <c r="AF1454">
        <v>1</v>
      </c>
      <c r="AG1454">
        <v>0</v>
      </c>
      <c r="AH1454">
        <v>0</v>
      </c>
      <c r="AI1454">
        <v>1</v>
      </c>
    </row>
    <row r="1455" spans="1:37" x14ac:dyDescent="0.25">
      <c r="A1455" t="str">
        <f>"1451"</f>
        <v>1451</v>
      </c>
      <c r="B1455" t="str">
        <f t="shared" si="79"/>
        <v>201</v>
      </c>
      <c r="C1455" t="str">
        <f t="shared" ref="C1455:C1479" si="81">"59"</f>
        <v>59</v>
      </c>
      <c r="D1455" t="str">
        <f>"22"</f>
        <v>22</v>
      </c>
      <c r="E1455" t="str">
        <f>"201-59-22"</f>
        <v>201-59-22</v>
      </c>
      <c r="F1455" t="s">
        <v>41</v>
      </c>
      <c r="G1455" t="s">
        <v>42</v>
      </c>
      <c r="H1455" t="s">
        <v>43</v>
      </c>
      <c r="R1455">
        <v>0</v>
      </c>
      <c r="S1455">
        <v>1</v>
      </c>
      <c r="T1455">
        <v>0</v>
      </c>
      <c r="U1455">
        <v>1</v>
      </c>
      <c r="V1455">
        <v>1</v>
      </c>
      <c r="W1455">
        <v>0</v>
      </c>
      <c r="X1455">
        <v>1</v>
      </c>
      <c r="Y1455">
        <v>0</v>
      </c>
      <c r="Z1455">
        <v>0</v>
      </c>
      <c r="AA1455">
        <v>0</v>
      </c>
      <c r="AB1455">
        <v>1</v>
      </c>
      <c r="AC1455">
        <v>0</v>
      </c>
      <c r="AD1455">
        <v>0</v>
      </c>
      <c r="AE1455">
        <v>1</v>
      </c>
      <c r="AF1455">
        <v>0</v>
      </c>
      <c r="AG1455">
        <v>1</v>
      </c>
      <c r="AH1455">
        <v>0</v>
      </c>
      <c r="AI1455">
        <v>1</v>
      </c>
    </row>
    <row r="1456" spans="1:37" x14ac:dyDescent="0.25">
      <c r="A1456" t="str">
        <f>"1452"</f>
        <v>1452</v>
      </c>
      <c r="B1456" t="str">
        <f t="shared" si="79"/>
        <v>201</v>
      </c>
      <c r="C1456" t="str">
        <f t="shared" si="81"/>
        <v>59</v>
      </c>
      <c r="D1456" t="str">
        <f>"21"</f>
        <v>21</v>
      </c>
      <c r="E1456" t="str">
        <f>"201-59-21"</f>
        <v>201-59-21</v>
      </c>
      <c r="F1456" t="s">
        <v>41</v>
      </c>
      <c r="G1456" t="s">
        <v>42</v>
      </c>
      <c r="H1456" t="s">
        <v>43</v>
      </c>
      <c r="R1456">
        <v>0</v>
      </c>
      <c r="S1456">
        <v>1</v>
      </c>
      <c r="T1456">
        <v>0</v>
      </c>
      <c r="U1456">
        <v>0</v>
      </c>
      <c r="V1456">
        <v>1</v>
      </c>
      <c r="W1456">
        <v>1</v>
      </c>
      <c r="X1456">
        <v>0</v>
      </c>
      <c r="Y1456">
        <v>1</v>
      </c>
      <c r="Z1456">
        <v>0</v>
      </c>
      <c r="AA1456">
        <v>0</v>
      </c>
      <c r="AB1456">
        <v>1</v>
      </c>
      <c r="AC1456">
        <v>0</v>
      </c>
      <c r="AD1456">
        <v>0</v>
      </c>
      <c r="AE1456">
        <v>1</v>
      </c>
      <c r="AF1456">
        <v>1</v>
      </c>
      <c r="AG1456">
        <v>0</v>
      </c>
      <c r="AH1456">
        <v>0</v>
      </c>
      <c r="AI1456">
        <v>1</v>
      </c>
    </row>
    <row r="1457" spans="1:37" x14ac:dyDescent="0.25">
      <c r="A1457" t="str">
        <f>"1453"</f>
        <v>1453</v>
      </c>
      <c r="B1457" t="str">
        <f t="shared" si="79"/>
        <v>201</v>
      </c>
      <c r="C1457" t="str">
        <f t="shared" si="81"/>
        <v>59</v>
      </c>
      <c r="D1457" t="str">
        <f>"14"</f>
        <v>14</v>
      </c>
      <c r="E1457" t="str">
        <f>"201-59-14"</f>
        <v>201-59-14</v>
      </c>
      <c r="F1457" t="s">
        <v>41</v>
      </c>
      <c r="G1457" t="s">
        <v>44</v>
      </c>
      <c r="H1457" t="s">
        <v>45</v>
      </c>
      <c r="I1457">
        <v>0</v>
      </c>
      <c r="J1457">
        <v>0</v>
      </c>
      <c r="K1457">
        <v>1</v>
      </c>
      <c r="L1457">
        <v>0</v>
      </c>
      <c r="M1457">
        <v>1</v>
      </c>
      <c r="N1457">
        <v>1</v>
      </c>
      <c r="O1457">
        <v>1</v>
      </c>
      <c r="P1457">
        <v>1</v>
      </c>
      <c r="Q1457">
        <v>0</v>
      </c>
      <c r="AF1457">
        <v>0</v>
      </c>
      <c r="AG1457">
        <v>1</v>
      </c>
      <c r="AH1457">
        <v>0</v>
      </c>
      <c r="AI1457">
        <v>1</v>
      </c>
      <c r="AJ1457">
        <v>0</v>
      </c>
      <c r="AK1457">
        <v>1</v>
      </c>
    </row>
    <row r="1458" spans="1:37" x14ac:dyDescent="0.25">
      <c r="A1458" t="str">
        <f>"1454"</f>
        <v>1454</v>
      </c>
      <c r="B1458" t="str">
        <f t="shared" si="79"/>
        <v>201</v>
      </c>
      <c r="C1458" t="str">
        <f t="shared" si="81"/>
        <v>59</v>
      </c>
      <c r="D1458" t="str">
        <f>"13"</f>
        <v>13</v>
      </c>
      <c r="E1458" t="str">
        <f>"201-59-13"</f>
        <v>201-59-13</v>
      </c>
      <c r="F1458" t="s">
        <v>41</v>
      </c>
      <c r="G1458" t="s">
        <v>42</v>
      </c>
      <c r="H1458" t="s">
        <v>43</v>
      </c>
      <c r="R1458">
        <v>0</v>
      </c>
      <c r="S1458">
        <v>1</v>
      </c>
      <c r="T1458">
        <v>0</v>
      </c>
      <c r="U1458">
        <v>1</v>
      </c>
      <c r="V1458">
        <v>0</v>
      </c>
      <c r="W1458">
        <v>0</v>
      </c>
      <c r="X1458">
        <v>1</v>
      </c>
      <c r="Y1458">
        <v>0</v>
      </c>
      <c r="Z1458">
        <v>0</v>
      </c>
      <c r="AA1458">
        <v>1</v>
      </c>
      <c r="AB1458">
        <v>1</v>
      </c>
      <c r="AC1458">
        <v>0</v>
      </c>
      <c r="AD1458">
        <v>0</v>
      </c>
      <c r="AE1458">
        <v>1</v>
      </c>
      <c r="AF1458">
        <v>1</v>
      </c>
      <c r="AG1458">
        <v>0</v>
      </c>
      <c r="AH1458">
        <v>0</v>
      </c>
      <c r="AI1458">
        <v>0</v>
      </c>
    </row>
    <row r="1459" spans="1:37" x14ac:dyDescent="0.25">
      <c r="A1459" t="str">
        <f>"1455"</f>
        <v>1455</v>
      </c>
      <c r="B1459" t="str">
        <f t="shared" si="79"/>
        <v>201</v>
      </c>
      <c r="C1459" t="str">
        <f t="shared" si="81"/>
        <v>59</v>
      </c>
      <c r="D1459" t="str">
        <f>"9"</f>
        <v>9</v>
      </c>
      <c r="E1459" t="str">
        <f>"201-59-9"</f>
        <v>201-59-9</v>
      </c>
      <c r="F1459" t="s">
        <v>41</v>
      </c>
      <c r="G1459" t="s">
        <v>42</v>
      </c>
      <c r="H1459" t="s">
        <v>43</v>
      </c>
      <c r="R1459">
        <v>1</v>
      </c>
      <c r="S1459">
        <v>0</v>
      </c>
      <c r="T1459">
        <v>0</v>
      </c>
      <c r="U1459">
        <v>0</v>
      </c>
      <c r="V1459">
        <v>0</v>
      </c>
      <c r="W1459">
        <v>0</v>
      </c>
      <c r="X1459">
        <v>1</v>
      </c>
      <c r="Y1459">
        <v>1</v>
      </c>
      <c r="Z1459">
        <v>1</v>
      </c>
      <c r="AA1459">
        <v>0</v>
      </c>
      <c r="AB1459">
        <v>0</v>
      </c>
      <c r="AC1459">
        <v>1</v>
      </c>
      <c r="AD1459">
        <v>1</v>
      </c>
      <c r="AE1459">
        <v>0</v>
      </c>
      <c r="AF1459">
        <v>0</v>
      </c>
      <c r="AG1459">
        <v>1</v>
      </c>
      <c r="AH1459">
        <v>0</v>
      </c>
      <c r="AI1459">
        <v>1</v>
      </c>
    </row>
    <row r="1460" spans="1:37" x14ac:dyDescent="0.25">
      <c r="A1460" t="str">
        <f>"1456"</f>
        <v>1456</v>
      </c>
      <c r="B1460" t="str">
        <f t="shared" si="79"/>
        <v>201</v>
      </c>
      <c r="C1460" t="str">
        <f t="shared" si="81"/>
        <v>59</v>
      </c>
      <c r="D1460" t="str">
        <f>"5"</f>
        <v>5</v>
      </c>
      <c r="E1460" t="str">
        <f>"201-59-5"</f>
        <v>201-59-5</v>
      </c>
      <c r="F1460" t="s">
        <v>41</v>
      </c>
      <c r="G1460" t="s">
        <v>42</v>
      </c>
      <c r="H1460" t="s">
        <v>43</v>
      </c>
      <c r="R1460">
        <v>1</v>
      </c>
      <c r="S1460">
        <v>0</v>
      </c>
      <c r="T1460">
        <v>0</v>
      </c>
      <c r="U1460">
        <v>0</v>
      </c>
      <c r="V1460">
        <v>0</v>
      </c>
      <c r="W1460">
        <v>1</v>
      </c>
      <c r="X1460">
        <v>0</v>
      </c>
      <c r="Y1460">
        <v>1</v>
      </c>
      <c r="Z1460">
        <v>1</v>
      </c>
      <c r="AA1460">
        <v>0</v>
      </c>
      <c r="AB1460">
        <v>1</v>
      </c>
      <c r="AC1460">
        <v>1</v>
      </c>
      <c r="AD1460">
        <v>0</v>
      </c>
      <c r="AE1460">
        <v>0</v>
      </c>
      <c r="AF1460">
        <v>0</v>
      </c>
      <c r="AG1460">
        <v>1</v>
      </c>
      <c r="AH1460">
        <v>1</v>
      </c>
      <c r="AI1460">
        <v>0</v>
      </c>
    </row>
    <row r="1461" spans="1:37" x14ac:dyDescent="0.25">
      <c r="A1461" t="str">
        <f>"1457"</f>
        <v>1457</v>
      </c>
      <c r="B1461" t="str">
        <f t="shared" si="79"/>
        <v>201</v>
      </c>
      <c r="C1461" t="str">
        <f t="shared" si="81"/>
        <v>59</v>
      </c>
      <c r="D1461" t="str">
        <f>"2"</f>
        <v>2</v>
      </c>
      <c r="E1461" t="str">
        <f>"201-59-2"</f>
        <v>201-59-2</v>
      </c>
      <c r="F1461" t="s">
        <v>41</v>
      </c>
      <c r="G1461" t="s">
        <v>42</v>
      </c>
      <c r="H1461" t="s">
        <v>43</v>
      </c>
      <c r="R1461">
        <v>0</v>
      </c>
      <c r="S1461">
        <v>0</v>
      </c>
      <c r="T1461">
        <v>0</v>
      </c>
      <c r="U1461">
        <v>0</v>
      </c>
      <c r="V1461">
        <v>0</v>
      </c>
      <c r="W1461">
        <v>1</v>
      </c>
      <c r="X1461">
        <v>0</v>
      </c>
      <c r="Y1461">
        <v>1</v>
      </c>
      <c r="Z1461">
        <v>1</v>
      </c>
      <c r="AA1461">
        <v>1</v>
      </c>
      <c r="AB1461">
        <v>1</v>
      </c>
      <c r="AC1461">
        <v>1</v>
      </c>
      <c r="AD1461">
        <v>0</v>
      </c>
      <c r="AE1461">
        <v>0</v>
      </c>
      <c r="AF1461">
        <v>0</v>
      </c>
      <c r="AG1461">
        <v>1</v>
      </c>
      <c r="AH1461">
        <v>0</v>
      </c>
      <c r="AI1461">
        <v>1</v>
      </c>
    </row>
    <row r="1462" spans="1:37" x14ac:dyDescent="0.25">
      <c r="A1462" t="str">
        <f>"1458"</f>
        <v>1458</v>
      </c>
      <c r="B1462" t="str">
        <f t="shared" si="79"/>
        <v>201</v>
      </c>
      <c r="C1462" t="str">
        <f t="shared" si="81"/>
        <v>59</v>
      </c>
      <c r="D1462" t="str">
        <f>"24"</f>
        <v>24</v>
      </c>
      <c r="E1462" t="str">
        <f>"201-59-24"</f>
        <v>201-59-24</v>
      </c>
      <c r="F1462" t="s">
        <v>41</v>
      </c>
      <c r="G1462" t="s">
        <v>42</v>
      </c>
      <c r="H1462" t="s">
        <v>43</v>
      </c>
      <c r="R1462">
        <v>0</v>
      </c>
      <c r="S1462">
        <v>1</v>
      </c>
      <c r="T1462">
        <v>0</v>
      </c>
      <c r="U1462">
        <v>1</v>
      </c>
      <c r="V1462">
        <v>0</v>
      </c>
      <c r="W1462">
        <v>0</v>
      </c>
      <c r="X1462">
        <v>0</v>
      </c>
      <c r="Y1462">
        <v>0</v>
      </c>
      <c r="Z1462">
        <v>1</v>
      </c>
      <c r="AA1462">
        <v>1</v>
      </c>
      <c r="AB1462">
        <v>1</v>
      </c>
      <c r="AC1462">
        <v>0</v>
      </c>
      <c r="AD1462">
        <v>0</v>
      </c>
      <c r="AE1462">
        <v>1</v>
      </c>
      <c r="AF1462">
        <v>1</v>
      </c>
      <c r="AG1462">
        <v>0</v>
      </c>
      <c r="AH1462">
        <v>0</v>
      </c>
      <c r="AI1462">
        <v>1</v>
      </c>
    </row>
    <row r="1463" spans="1:37" x14ac:dyDescent="0.25">
      <c r="A1463" t="str">
        <f>"1459"</f>
        <v>1459</v>
      </c>
      <c r="B1463" t="str">
        <f t="shared" si="79"/>
        <v>201</v>
      </c>
      <c r="C1463" t="str">
        <f t="shared" si="81"/>
        <v>59</v>
      </c>
      <c r="D1463" t="str">
        <f>"23"</f>
        <v>23</v>
      </c>
      <c r="E1463" t="str">
        <f>"201-59-23"</f>
        <v>201-59-23</v>
      </c>
      <c r="F1463" t="s">
        <v>41</v>
      </c>
      <c r="G1463" t="s">
        <v>42</v>
      </c>
      <c r="H1463" t="s">
        <v>43</v>
      </c>
      <c r="R1463">
        <v>0</v>
      </c>
      <c r="S1463">
        <v>1</v>
      </c>
      <c r="T1463">
        <v>0</v>
      </c>
      <c r="U1463">
        <v>1</v>
      </c>
      <c r="V1463">
        <v>0</v>
      </c>
      <c r="W1463">
        <v>0</v>
      </c>
      <c r="X1463">
        <v>0</v>
      </c>
      <c r="Y1463">
        <v>0</v>
      </c>
      <c r="Z1463">
        <v>1</v>
      </c>
      <c r="AA1463">
        <v>0</v>
      </c>
      <c r="AB1463">
        <v>0</v>
      </c>
      <c r="AC1463">
        <v>1</v>
      </c>
      <c r="AD1463">
        <v>1</v>
      </c>
      <c r="AE1463">
        <v>0</v>
      </c>
      <c r="AF1463">
        <v>0</v>
      </c>
      <c r="AG1463">
        <v>1</v>
      </c>
      <c r="AH1463">
        <v>1</v>
      </c>
      <c r="AI1463">
        <v>0</v>
      </c>
    </row>
    <row r="1464" spans="1:37" x14ac:dyDescent="0.25">
      <c r="A1464" t="str">
        <f>"1460"</f>
        <v>1460</v>
      </c>
      <c r="B1464" t="str">
        <f t="shared" si="79"/>
        <v>201</v>
      </c>
      <c r="C1464" t="str">
        <f t="shared" si="81"/>
        <v>59</v>
      </c>
      <c r="D1464" t="str">
        <f>"16"</f>
        <v>16</v>
      </c>
      <c r="E1464" t="str">
        <f>"201-59-16"</f>
        <v>201-59-16</v>
      </c>
      <c r="F1464" t="s">
        <v>41</v>
      </c>
      <c r="G1464" t="s">
        <v>42</v>
      </c>
      <c r="H1464" t="s">
        <v>43</v>
      </c>
      <c r="R1464">
        <v>0</v>
      </c>
      <c r="S1464">
        <v>0</v>
      </c>
      <c r="T1464">
        <v>0</v>
      </c>
      <c r="U1464">
        <v>1</v>
      </c>
      <c r="V1464">
        <v>0</v>
      </c>
      <c r="W1464">
        <v>1</v>
      </c>
      <c r="X1464">
        <v>1</v>
      </c>
      <c r="Y1464">
        <v>1</v>
      </c>
      <c r="Z1464">
        <v>0</v>
      </c>
      <c r="AA1464">
        <v>0</v>
      </c>
      <c r="AB1464">
        <v>1</v>
      </c>
      <c r="AC1464">
        <v>1</v>
      </c>
      <c r="AD1464">
        <v>0</v>
      </c>
      <c r="AE1464">
        <v>0</v>
      </c>
      <c r="AF1464">
        <v>1</v>
      </c>
      <c r="AG1464">
        <v>0</v>
      </c>
      <c r="AH1464">
        <v>0</v>
      </c>
      <c r="AI1464">
        <v>0</v>
      </c>
    </row>
    <row r="1465" spans="1:37" x14ac:dyDescent="0.25">
      <c r="A1465" t="str">
        <f>"1461"</f>
        <v>1461</v>
      </c>
      <c r="B1465" t="str">
        <f t="shared" si="79"/>
        <v>201</v>
      </c>
      <c r="C1465" t="str">
        <f t="shared" si="81"/>
        <v>59</v>
      </c>
      <c r="D1465" t="str">
        <f>"15"</f>
        <v>15</v>
      </c>
      <c r="E1465" t="str">
        <f>"201-59-15"</f>
        <v>201-59-15</v>
      </c>
      <c r="F1465" t="s">
        <v>41</v>
      </c>
      <c r="G1465" t="s">
        <v>44</v>
      </c>
      <c r="H1465" t="s">
        <v>45</v>
      </c>
      <c r="I1465">
        <v>1</v>
      </c>
      <c r="J1465">
        <v>1</v>
      </c>
      <c r="K1465">
        <v>0</v>
      </c>
      <c r="L1465">
        <v>0</v>
      </c>
      <c r="M1465">
        <v>1</v>
      </c>
      <c r="N1465">
        <v>1</v>
      </c>
      <c r="O1465">
        <v>0</v>
      </c>
      <c r="P1465">
        <v>1</v>
      </c>
      <c r="Q1465">
        <v>0</v>
      </c>
      <c r="AF1465">
        <v>0</v>
      </c>
      <c r="AG1465">
        <v>1</v>
      </c>
      <c r="AH1465">
        <v>0</v>
      </c>
      <c r="AI1465">
        <v>1</v>
      </c>
      <c r="AJ1465">
        <v>1</v>
      </c>
      <c r="AK1465">
        <v>0</v>
      </c>
    </row>
    <row r="1466" spans="1:37" x14ac:dyDescent="0.25">
      <c r="A1466" t="str">
        <f>"1462"</f>
        <v>1462</v>
      </c>
      <c r="B1466" t="str">
        <f t="shared" si="79"/>
        <v>201</v>
      </c>
      <c r="C1466" t="str">
        <f t="shared" si="81"/>
        <v>59</v>
      </c>
      <c r="D1466" t="str">
        <f>"10"</f>
        <v>10</v>
      </c>
      <c r="E1466" t="str">
        <f>"201-59-10"</f>
        <v>201-59-10</v>
      </c>
      <c r="F1466" t="s">
        <v>41</v>
      </c>
      <c r="G1466" t="s">
        <v>44</v>
      </c>
      <c r="H1466" t="s">
        <v>45</v>
      </c>
      <c r="I1466">
        <v>0</v>
      </c>
      <c r="J1466">
        <v>0</v>
      </c>
      <c r="K1466">
        <v>0</v>
      </c>
      <c r="L1466">
        <v>1</v>
      </c>
      <c r="M1466">
        <v>1</v>
      </c>
      <c r="N1466">
        <v>1</v>
      </c>
      <c r="O1466">
        <v>1</v>
      </c>
      <c r="P1466">
        <v>0</v>
      </c>
      <c r="Q1466">
        <v>1</v>
      </c>
      <c r="AF1466">
        <v>0</v>
      </c>
      <c r="AG1466">
        <v>1</v>
      </c>
      <c r="AH1466">
        <v>0</v>
      </c>
      <c r="AI1466">
        <v>1</v>
      </c>
      <c r="AJ1466">
        <v>1</v>
      </c>
      <c r="AK1466">
        <v>0</v>
      </c>
    </row>
    <row r="1467" spans="1:37" x14ac:dyDescent="0.25">
      <c r="A1467" t="str">
        <f>"1463"</f>
        <v>1463</v>
      </c>
      <c r="B1467" t="str">
        <f t="shared" si="79"/>
        <v>201</v>
      </c>
      <c r="C1467" t="str">
        <f t="shared" si="81"/>
        <v>59</v>
      </c>
      <c r="D1467" t="str">
        <f>"6"</f>
        <v>6</v>
      </c>
      <c r="E1467" t="str">
        <f>"201-59-6"</f>
        <v>201-59-6</v>
      </c>
      <c r="F1467" t="s">
        <v>41</v>
      </c>
      <c r="G1467" t="s">
        <v>42</v>
      </c>
      <c r="H1467" t="s">
        <v>43</v>
      </c>
      <c r="R1467">
        <v>1</v>
      </c>
      <c r="S1467">
        <v>0</v>
      </c>
      <c r="T1467">
        <v>0</v>
      </c>
      <c r="U1467">
        <v>0</v>
      </c>
      <c r="V1467">
        <v>0</v>
      </c>
      <c r="W1467">
        <v>1</v>
      </c>
      <c r="X1467">
        <v>0</v>
      </c>
      <c r="Y1467">
        <v>0</v>
      </c>
      <c r="Z1467">
        <v>1</v>
      </c>
      <c r="AA1467">
        <v>1</v>
      </c>
      <c r="AB1467">
        <v>1</v>
      </c>
      <c r="AC1467">
        <v>0</v>
      </c>
      <c r="AD1467">
        <v>1</v>
      </c>
      <c r="AE1467">
        <v>0</v>
      </c>
      <c r="AF1467">
        <v>0</v>
      </c>
      <c r="AG1467">
        <v>1</v>
      </c>
      <c r="AH1467">
        <v>1</v>
      </c>
      <c r="AI1467">
        <v>0</v>
      </c>
    </row>
    <row r="1468" spans="1:37" x14ac:dyDescent="0.25">
      <c r="A1468" t="str">
        <f>"1464"</f>
        <v>1464</v>
      </c>
      <c r="B1468" t="str">
        <f t="shared" si="79"/>
        <v>201</v>
      </c>
      <c r="C1468" t="str">
        <f t="shared" si="81"/>
        <v>59</v>
      </c>
      <c r="D1468" t="str">
        <f>"1"</f>
        <v>1</v>
      </c>
      <c r="E1468" t="str">
        <f>"201-59-1"</f>
        <v>201-59-1</v>
      </c>
      <c r="F1468" t="s">
        <v>41</v>
      </c>
      <c r="G1468" t="s">
        <v>42</v>
      </c>
      <c r="H1468" t="s">
        <v>43</v>
      </c>
      <c r="R1468">
        <v>0</v>
      </c>
      <c r="S1468">
        <v>0</v>
      </c>
      <c r="T1468">
        <v>1</v>
      </c>
      <c r="U1468">
        <v>0</v>
      </c>
      <c r="V1468">
        <v>0</v>
      </c>
      <c r="W1468">
        <v>1</v>
      </c>
      <c r="X1468">
        <v>0</v>
      </c>
      <c r="Y1468">
        <v>1</v>
      </c>
      <c r="Z1468">
        <v>0</v>
      </c>
      <c r="AA1468">
        <v>1</v>
      </c>
      <c r="AB1468">
        <v>1</v>
      </c>
      <c r="AC1468">
        <v>1</v>
      </c>
      <c r="AD1468">
        <v>0</v>
      </c>
      <c r="AE1468">
        <v>0</v>
      </c>
      <c r="AF1468">
        <v>0</v>
      </c>
      <c r="AG1468">
        <v>1</v>
      </c>
      <c r="AH1468">
        <v>1</v>
      </c>
      <c r="AI1468">
        <v>0</v>
      </c>
    </row>
    <row r="1469" spans="1:37" x14ac:dyDescent="0.25">
      <c r="A1469" t="str">
        <f>"1465"</f>
        <v>1465</v>
      </c>
      <c r="B1469" t="str">
        <f t="shared" si="79"/>
        <v>201</v>
      </c>
      <c r="C1469" t="str">
        <f t="shared" si="81"/>
        <v>59</v>
      </c>
      <c r="D1469" t="str">
        <f>"25"</f>
        <v>25</v>
      </c>
      <c r="E1469" t="str">
        <f>"201-59-25"</f>
        <v>201-59-25</v>
      </c>
      <c r="F1469" t="s">
        <v>41</v>
      </c>
      <c r="G1469" t="s">
        <v>42</v>
      </c>
      <c r="H1469" t="s">
        <v>43</v>
      </c>
      <c r="R1469">
        <v>1</v>
      </c>
      <c r="S1469">
        <v>0</v>
      </c>
      <c r="T1469">
        <v>0</v>
      </c>
      <c r="U1469">
        <v>0</v>
      </c>
      <c r="V1469">
        <v>0</v>
      </c>
      <c r="W1469">
        <v>1</v>
      </c>
      <c r="X1469">
        <v>0</v>
      </c>
      <c r="Y1469">
        <v>1</v>
      </c>
      <c r="Z1469">
        <v>1</v>
      </c>
      <c r="AA1469">
        <v>0</v>
      </c>
      <c r="AB1469">
        <v>1</v>
      </c>
      <c r="AC1469">
        <v>0</v>
      </c>
      <c r="AD1469">
        <v>1</v>
      </c>
      <c r="AE1469">
        <v>0</v>
      </c>
      <c r="AF1469">
        <v>1</v>
      </c>
      <c r="AG1469">
        <v>0</v>
      </c>
      <c r="AH1469">
        <v>1</v>
      </c>
      <c r="AI1469">
        <v>0</v>
      </c>
    </row>
    <row r="1470" spans="1:37" x14ac:dyDescent="0.25">
      <c r="A1470" t="str">
        <f>"1466"</f>
        <v>1466</v>
      </c>
      <c r="B1470" t="str">
        <f t="shared" si="79"/>
        <v>201</v>
      </c>
      <c r="C1470" t="str">
        <f t="shared" si="81"/>
        <v>59</v>
      </c>
      <c r="D1470" t="str">
        <f>"18"</f>
        <v>18</v>
      </c>
      <c r="E1470" t="str">
        <f>"201-59-18"</f>
        <v>201-59-18</v>
      </c>
      <c r="F1470" t="s">
        <v>41</v>
      </c>
      <c r="G1470" t="s">
        <v>42</v>
      </c>
      <c r="H1470" t="s">
        <v>43</v>
      </c>
      <c r="R1470">
        <v>0</v>
      </c>
      <c r="S1470">
        <v>1</v>
      </c>
      <c r="T1470">
        <v>0</v>
      </c>
      <c r="U1470">
        <v>1</v>
      </c>
      <c r="V1470">
        <v>1</v>
      </c>
      <c r="W1470">
        <v>0</v>
      </c>
      <c r="X1470">
        <v>1</v>
      </c>
      <c r="Y1470">
        <v>0</v>
      </c>
      <c r="Z1470">
        <v>0</v>
      </c>
      <c r="AA1470">
        <v>0</v>
      </c>
      <c r="AB1470">
        <v>0</v>
      </c>
      <c r="AC1470">
        <v>0</v>
      </c>
      <c r="AD1470">
        <v>0</v>
      </c>
      <c r="AE1470">
        <v>1</v>
      </c>
      <c r="AF1470">
        <v>0</v>
      </c>
      <c r="AG1470">
        <v>1</v>
      </c>
      <c r="AH1470">
        <v>0</v>
      </c>
      <c r="AI1470">
        <v>1</v>
      </c>
    </row>
    <row r="1471" spans="1:37" x14ac:dyDescent="0.25">
      <c r="A1471" t="str">
        <f>"1467"</f>
        <v>1467</v>
      </c>
      <c r="B1471" t="str">
        <f t="shared" si="79"/>
        <v>201</v>
      </c>
      <c r="C1471" t="str">
        <f t="shared" si="81"/>
        <v>59</v>
      </c>
      <c r="D1471" t="str">
        <f>"17"</f>
        <v>17</v>
      </c>
      <c r="E1471" t="str">
        <f>"201-59-17"</f>
        <v>201-59-17</v>
      </c>
      <c r="F1471" t="s">
        <v>41</v>
      </c>
      <c r="G1471" t="s">
        <v>42</v>
      </c>
      <c r="H1471" t="s">
        <v>43</v>
      </c>
      <c r="R1471">
        <v>0</v>
      </c>
      <c r="S1471">
        <v>1</v>
      </c>
      <c r="T1471">
        <v>0</v>
      </c>
      <c r="U1471">
        <v>1</v>
      </c>
      <c r="V1471">
        <v>1</v>
      </c>
      <c r="W1471">
        <v>0</v>
      </c>
      <c r="X1471">
        <v>1</v>
      </c>
      <c r="Y1471">
        <v>0</v>
      </c>
      <c r="Z1471">
        <v>0</v>
      </c>
      <c r="AA1471">
        <v>0</v>
      </c>
      <c r="AB1471">
        <v>1</v>
      </c>
      <c r="AC1471">
        <v>0</v>
      </c>
      <c r="AD1471">
        <v>0</v>
      </c>
      <c r="AE1471">
        <v>1</v>
      </c>
      <c r="AF1471">
        <v>0</v>
      </c>
      <c r="AG1471">
        <v>1</v>
      </c>
      <c r="AH1471">
        <v>0</v>
      </c>
      <c r="AI1471">
        <v>1</v>
      </c>
    </row>
    <row r="1472" spans="1:37" x14ac:dyDescent="0.25">
      <c r="A1472" t="str">
        <f>"1468"</f>
        <v>1468</v>
      </c>
      <c r="B1472" t="str">
        <f t="shared" si="79"/>
        <v>201</v>
      </c>
      <c r="C1472" t="str">
        <f t="shared" si="81"/>
        <v>59</v>
      </c>
      <c r="D1472" t="str">
        <f>"12"</f>
        <v>12</v>
      </c>
      <c r="E1472" t="str">
        <f>"201-59-12"</f>
        <v>201-59-12</v>
      </c>
      <c r="F1472" t="s">
        <v>41</v>
      </c>
      <c r="G1472" t="s">
        <v>42</v>
      </c>
      <c r="H1472" t="s">
        <v>43</v>
      </c>
      <c r="R1472">
        <v>0</v>
      </c>
      <c r="S1472">
        <v>1</v>
      </c>
      <c r="T1472">
        <v>0</v>
      </c>
      <c r="U1472">
        <v>1</v>
      </c>
      <c r="V1472">
        <v>0</v>
      </c>
      <c r="W1472">
        <v>0</v>
      </c>
      <c r="X1472">
        <v>1</v>
      </c>
      <c r="Y1472">
        <v>0</v>
      </c>
      <c r="Z1472">
        <v>0</v>
      </c>
      <c r="AA1472">
        <v>1</v>
      </c>
      <c r="AB1472">
        <v>0</v>
      </c>
      <c r="AC1472">
        <v>0</v>
      </c>
      <c r="AD1472">
        <v>0</v>
      </c>
      <c r="AE1472">
        <v>0</v>
      </c>
      <c r="AF1472">
        <v>1</v>
      </c>
      <c r="AG1472">
        <v>0</v>
      </c>
      <c r="AH1472">
        <v>0</v>
      </c>
      <c r="AI1472">
        <v>0</v>
      </c>
    </row>
    <row r="1473" spans="1:37" x14ac:dyDescent="0.25">
      <c r="A1473" t="str">
        <f>"1469"</f>
        <v>1469</v>
      </c>
      <c r="B1473" t="str">
        <f t="shared" si="79"/>
        <v>201</v>
      </c>
      <c r="C1473" t="str">
        <f t="shared" si="81"/>
        <v>59</v>
      </c>
      <c r="D1473" t="str">
        <f>"7"</f>
        <v>7</v>
      </c>
      <c r="E1473" t="str">
        <f>"201-59-7"</f>
        <v>201-59-7</v>
      </c>
      <c r="F1473" t="s">
        <v>41</v>
      </c>
      <c r="G1473" t="s">
        <v>42</v>
      </c>
      <c r="H1473" t="s">
        <v>43</v>
      </c>
      <c r="R1473">
        <v>0</v>
      </c>
      <c r="S1473">
        <v>1</v>
      </c>
      <c r="T1473">
        <v>0</v>
      </c>
      <c r="U1473">
        <v>1</v>
      </c>
      <c r="V1473">
        <v>1</v>
      </c>
      <c r="W1473">
        <v>0</v>
      </c>
      <c r="X1473">
        <v>1</v>
      </c>
      <c r="Y1473">
        <v>0</v>
      </c>
      <c r="Z1473">
        <v>0</v>
      </c>
      <c r="AA1473">
        <v>0</v>
      </c>
      <c r="AB1473">
        <v>1</v>
      </c>
      <c r="AC1473">
        <v>0</v>
      </c>
      <c r="AD1473">
        <v>0</v>
      </c>
      <c r="AE1473">
        <v>1</v>
      </c>
      <c r="AF1473">
        <v>0</v>
      </c>
      <c r="AG1473">
        <v>1</v>
      </c>
      <c r="AH1473">
        <v>0</v>
      </c>
      <c r="AI1473">
        <v>1</v>
      </c>
    </row>
    <row r="1474" spans="1:37" x14ac:dyDescent="0.25">
      <c r="A1474" t="str">
        <f>"1470"</f>
        <v>1470</v>
      </c>
      <c r="B1474" t="str">
        <f t="shared" si="79"/>
        <v>201</v>
      </c>
      <c r="C1474" t="str">
        <f t="shared" si="81"/>
        <v>59</v>
      </c>
      <c r="D1474" t="str">
        <f>"3"</f>
        <v>3</v>
      </c>
      <c r="E1474" t="str">
        <f>"201-59-3"</f>
        <v>201-59-3</v>
      </c>
      <c r="F1474" t="s">
        <v>41</v>
      </c>
      <c r="G1474" t="s">
        <v>42</v>
      </c>
      <c r="H1474" t="s">
        <v>43</v>
      </c>
      <c r="R1474">
        <v>0</v>
      </c>
      <c r="S1474">
        <v>0</v>
      </c>
      <c r="T1474">
        <v>1</v>
      </c>
      <c r="U1474">
        <v>0</v>
      </c>
      <c r="V1474">
        <v>0</v>
      </c>
      <c r="W1474">
        <v>1</v>
      </c>
      <c r="X1474">
        <v>0</v>
      </c>
      <c r="Y1474">
        <v>0</v>
      </c>
      <c r="Z1474">
        <v>1</v>
      </c>
      <c r="AA1474">
        <v>1</v>
      </c>
      <c r="AB1474">
        <v>1</v>
      </c>
      <c r="AC1474">
        <v>1</v>
      </c>
      <c r="AD1474">
        <v>0</v>
      </c>
      <c r="AE1474">
        <v>0</v>
      </c>
      <c r="AF1474">
        <v>0</v>
      </c>
      <c r="AG1474">
        <v>1</v>
      </c>
      <c r="AH1474">
        <v>1</v>
      </c>
      <c r="AI1474">
        <v>0</v>
      </c>
    </row>
    <row r="1475" spans="1:37" x14ac:dyDescent="0.25">
      <c r="A1475" t="str">
        <f>"1471"</f>
        <v>1471</v>
      </c>
      <c r="B1475" t="str">
        <f t="shared" si="79"/>
        <v>201</v>
      </c>
      <c r="C1475" t="str">
        <f t="shared" si="81"/>
        <v>59</v>
      </c>
      <c r="D1475" t="str">
        <f>"20"</f>
        <v>20</v>
      </c>
      <c r="E1475" t="str">
        <f>"201-59-20"</f>
        <v>201-59-20</v>
      </c>
      <c r="F1475" t="s">
        <v>41</v>
      </c>
      <c r="G1475" t="s">
        <v>42</v>
      </c>
      <c r="H1475" t="s">
        <v>43</v>
      </c>
      <c r="R1475">
        <v>0</v>
      </c>
      <c r="S1475">
        <v>0</v>
      </c>
      <c r="T1475">
        <v>0</v>
      </c>
      <c r="U1475">
        <v>0</v>
      </c>
      <c r="V1475">
        <v>0</v>
      </c>
      <c r="W1475">
        <v>1</v>
      </c>
      <c r="X1475">
        <v>0</v>
      </c>
      <c r="Y1475">
        <v>1</v>
      </c>
      <c r="Z1475">
        <v>1</v>
      </c>
      <c r="AA1475">
        <v>1</v>
      </c>
      <c r="AB1475">
        <v>1</v>
      </c>
      <c r="AC1475">
        <v>1</v>
      </c>
      <c r="AD1475">
        <v>0</v>
      </c>
      <c r="AE1475">
        <v>0</v>
      </c>
      <c r="AF1475">
        <v>0</v>
      </c>
      <c r="AG1475">
        <v>1</v>
      </c>
      <c r="AH1475">
        <v>0</v>
      </c>
      <c r="AI1475">
        <v>1</v>
      </c>
    </row>
    <row r="1476" spans="1:37" x14ac:dyDescent="0.25">
      <c r="A1476" t="str">
        <f>"1472"</f>
        <v>1472</v>
      </c>
      <c r="B1476" t="str">
        <f t="shared" si="79"/>
        <v>201</v>
      </c>
      <c r="C1476" t="str">
        <f t="shared" si="81"/>
        <v>59</v>
      </c>
      <c r="D1476" t="str">
        <f>"19"</f>
        <v>19</v>
      </c>
      <c r="E1476" t="str">
        <f>"201-59-19"</f>
        <v>201-59-19</v>
      </c>
      <c r="F1476" t="s">
        <v>41</v>
      </c>
      <c r="G1476" t="s">
        <v>42</v>
      </c>
      <c r="H1476" t="s">
        <v>43</v>
      </c>
      <c r="R1476">
        <v>1</v>
      </c>
      <c r="S1476">
        <v>0</v>
      </c>
      <c r="T1476">
        <v>0</v>
      </c>
      <c r="U1476">
        <v>0</v>
      </c>
      <c r="V1476">
        <v>0</v>
      </c>
      <c r="W1476">
        <v>1</v>
      </c>
      <c r="X1476">
        <v>0</v>
      </c>
      <c r="Y1476">
        <v>0</v>
      </c>
      <c r="Z1476">
        <v>1</v>
      </c>
      <c r="AA1476">
        <v>1</v>
      </c>
      <c r="AB1476">
        <v>0</v>
      </c>
      <c r="AC1476">
        <v>1</v>
      </c>
      <c r="AD1476">
        <v>1</v>
      </c>
      <c r="AE1476">
        <v>0</v>
      </c>
      <c r="AF1476">
        <v>1</v>
      </c>
      <c r="AG1476">
        <v>0</v>
      </c>
      <c r="AH1476">
        <v>1</v>
      </c>
      <c r="AI1476">
        <v>0</v>
      </c>
    </row>
    <row r="1477" spans="1:37" x14ac:dyDescent="0.25">
      <c r="A1477" t="str">
        <f>"1473"</f>
        <v>1473</v>
      </c>
      <c r="B1477" t="str">
        <f t="shared" ref="B1477:B1540" si="82">"201"</f>
        <v>201</v>
      </c>
      <c r="C1477" t="str">
        <f t="shared" si="81"/>
        <v>59</v>
      </c>
      <c r="D1477" t="str">
        <f>"11"</f>
        <v>11</v>
      </c>
      <c r="E1477" t="str">
        <f>"201-59-11"</f>
        <v>201-59-11</v>
      </c>
      <c r="F1477" t="s">
        <v>41</v>
      </c>
      <c r="G1477" t="s">
        <v>42</v>
      </c>
      <c r="H1477" t="s">
        <v>43</v>
      </c>
      <c r="R1477">
        <v>0</v>
      </c>
      <c r="S1477">
        <v>1</v>
      </c>
      <c r="T1477">
        <v>0</v>
      </c>
      <c r="U1477">
        <v>1</v>
      </c>
      <c r="V1477">
        <v>0</v>
      </c>
      <c r="W1477">
        <v>0</v>
      </c>
      <c r="X1477">
        <v>1</v>
      </c>
      <c r="Y1477">
        <v>0</v>
      </c>
      <c r="Z1477">
        <v>0</v>
      </c>
      <c r="AA1477">
        <v>1</v>
      </c>
      <c r="AB1477">
        <v>0</v>
      </c>
      <c r="AC1477">
        <v>1</v>
      </c>
      <c r="AD1477">
        <v>1</v>
      </c>
      <c r="AE1477">
        <v>0</v>
      </c>
      <c r="AF1477">
        <v>0</v>
      </c>
      <c r="AG1477">
        <v>1</v>
      </c>
      <c r="AH1477">
        <v>0</v>
      </c>
      <c r="AI1477">
        <v>1</v>
      </c>
    </row>
    <row r="1478" spans="1:37" x14ac:dyDescent="0.25">
      <c r="A1478" t="str">
        <f>"1474"</f>
        <v>1474</v>
      </c>
      <c r="B1478" t="str">
        <f t="shared" si="82"/>
        <v>201</v>
      </c>
      <c r="C1478" t="str">
        <f t="shared" si="81"/>
        <v>59</v>
      </c>
      <c r="D1478" t="str">
        <f>"8"</f>
        <v>8</v>
      </c>
      <c r="E1478" t="str">
        <f>"201-59-8"</f>
        <v>201-59-8</v>
      </c>
      <c r="F1478" t="s">
        <v>41</v>
      </c>
      <c r="G1478" t="s">
        <v>42</v>
      </c>
      <c r="H1478" t="s">
        <v>43</v>
      </c>
      <c r="R1478">
        <v>1</v>
      </c>
      <c r="S1478">
        <v>1</v>
      </c>
      <c r="T1478">
        <v>0</v>
      </c>
      <c r="U1478">
        <v>0</v>
      </c>
      <c r="V1478">
        <v>1</v>
      </c>
      <c r="W1478">
        <v>0</v>
      </c>
      <c r="X1478">
        <v>0</v>
      </c>
      <c r="Y1478">
        <v>0</v>
      </c>
      <c r="Z1478">
        <v>1</v>
      </c>
      <c r="AA1478">
        <v>0</v>
      </c>
      <c r="AB1478">
        <v>0</v>
      </c>
      <c r="AC1478">
        <v>1</v>
      </c>
      <c r="AD1478">
        <v>0</v>
      </c>
      <c r="AE1478">
        <v>1</v>
      </c>
      <c r="AF1478">
        <v>0</v>
      </c>
      <c r="AG1478">
        <v>1</v>
      </c>
      <c r="AH1478">
        <v>1</v>
      </c>
      <c r="AI1478">
        <v>0</v>
      </c>
    </row>
    <row r="1479" spans="1:37" x14ac:dyDescent="0.25">
      <c r="A1479" t="str">
        <f>"1475"</f>
        <v>1475</v>
      </c>
      <c r="B1479" t="str">
        <f t="shared" si="82"/>
        <v>201</v>
      </c>
      <c r="C1479" t="str">
        <f t="shared" si="81"/>
        <v>59</v>
      </c>
      <c r="D1479" t="str">
        <f>"4"</f>
        <v>4</v>
      </c>
      <c r="E1479" t="str">
        <f>"201-59-4"</f>
        <v>201-59-4</v>
      </c>
      <c r="F1479" t="s">
        <v>41</v>
      </c>
      <c r="G1479" t="s">
        <v>42</v>
      </c>
      <c r="H1479" t="s">
        <v>43</v>
      </c>
      <c r="R1479">
        <v>1</v>
      </c>
      <c r="S1479">
        <v>0</v>
      </c>
      <c r="T1479">
        <v>1</v>
      </c>
      <c r="U1479">
        <v>0</v>
      </c>
      <c r="V1479">
        <v>0</v>
      </c>
      <c r="W1479">
        <v>1</v>
      </c>
      <c r="X1479">
        <v>0</v>
      </c>
      <c r="Y1479">
        <v>0</v>
      </c>
      <c r="Z1479">
        <v>1</v>
      </c>
      <c r="AA1479">
        <v>0</v>
      </c>
      <c r="AB1479">
        <v>1</v>
      </c>
      <c r="AC1479">
        <v>0</v>
      </c>
      <c r="AD1479">
        <v>1</v>
      </c>
      <c r="AE1479">
        <v>0</v>
      </c>
      <c r="AF1479">
        <v>1</v>
      </c>
      <c r="AG1479">
        <v>0</v>
      </c>
      <c r="AH1479">
        <v>1</v>
      </c>
      <c r="AI1479">
        <v>0</v>
      </c>
    </row>
    <row r="1480" spans="1:37" x14ac:dyDescent="0.25">
      <c r="A1480" t="str">
        <f>"1476"</f>
        <v>1476</v>
      </c>
      <c r="B1480" t="str">
        <f t="shared" si="82"/>
        <v>201</v>
      </c>
      <c r="C1480" t="str">
        <f t="shared" ref="C1480:C1504" si="83">"60"</f>
        <v>60</v>
      </c>
      <c r="D1480" t="str">
        <f>"24"</f>
        <v>24</v>
      </c>
      <c r="E1480" t="str">
        <f>"201-60-24"</f>
        <v>201-60-24</v>
      </c>
      <c r="F1480" t="s">
        <v>41</v>
      </c>
      <c r="G1480" t="s">
        <v>44</v>
      </c>
      <c r="H1480" t="s">
        <v>45</v>
      </c>
      <c r="I1480">
        <v>1</v>
      </c>
      <c r="J1480">
        <v>0</v>
      </c>
      <c r="K1480">
        <v>0</v>
      </c>
      <c r="L1480">
        <v>0</v>
      </c>
      <c r="M1480">
        <v>1</v>
      </c>
      <c r="N1480">
        <v>1</v>
      </c>
      <c r="O1480">
        <v>1</v>
      </c>
      <c r="P1480">
        <v>0</v>
      </c>
      <c r="Q1480">
        <v>1</v>
      </c>
      <c r="AF1480">
        <v>0</v>
      </c>
      <c r="AG1480">
        <v>1</v>
      </c>
      <c r="AH1480">
        <v>1</v>
      </c>
      <c r="AI1480">
        <v>0</v>
      </c>
      <c r="AJ1480">
        <v>1</v>
      </c>
      <c r="AK1480">
        <v>0</v>
      </c>
    </row>
    <row r="1481" spans="1:37" x14ac:dyDescent="0.25">
      <c r="A1481" t="str">
        <f>"1477"</f>
        <v>1477</v>
      </c>
      <c r="B1481" t="str">
        <f t="shared" si="82"/>
        <v>201</v>
      </c>
      <c r="C1481" t="str">
        <f t="shared" si="83"/>
        <v>60</v>
      </c>
      <c r="D1481" t="str">
        <f>"23"</f>
        <v>23</v>
      </c>
      <c r="E1481" t="str">
        <f>"201-60-23"</f>
        <v>201-60-23</v>
      </c>
      <c r="F1481" t="s">
        <v>41</v>
      </c>
      <c r="G1481" t="s">
        <v>42</v>
      </c>
      <c r="H1481" t="s">
        <v>43</v>
      </c>
      <c r="R1481">
        <v>0</v>
      </c>
      <c r="S1481">
        <v>0</v>
      </c>
      <c r="T1481">
        <v>1</v>
      </c>
      <c r="U1481">
        <v>0</v>
      </c>
      <c r="V1481">
        <v>0</v>
      </c>
      <c r="W1481">
        <v>1</v>
      </c>
      <c r="X1481">
        <v>0</v>
      </c>
      <c r="Y1481">
        <v>1</v>
      </c>
      <c r="Z1481">
        <v>1</v>
      </c>
      <c r="AA1481">
        <v>0</v>
      </c>
      <c r="AB1481">
        <v>1</v>
      </c>
      <c r="AC1481">
        <v>1</v>
      </c>
      <c r="AD1481">
        <v>0</v>
      </c>
      <c r="AE1481">
        <v>0</v>
      </c>
      <c r="AF1481">
        <v>0</v>
      </c>
      <c r="AG1481">
        <v>1</v>
      </c>
      <c r="AH1481">
        <v>1</v>
      </c>
      <c r="AI1481">
        <v>0</v>
      </c>
    </row>
    <row r="1482" spans="1:37" x14ac:dyDescent="0.25">
      <c r="A1482" t="str">
        <f>"1478"</f>
        <v>1478</v>
      </c>
      <c r="B1482" t="str">
        <f t="shared" si="82"/>
        <v>201</v>
      </c>
      <c r="C1482" t="str">
        <f t="shared" si="83"/>
        <v>60</v>
      </c>
      <c r="D1482" t="str">
        <f>"16"</f>
        <v>16</v>
      </c>
      <c r="E1482" t="str">
        <f>"201-60-16"</f>
        <v>201-60-16</v>
      </c>
      <c r="F1482" t="s">
        <v>41</v>
      </c>
      <c r="G1482" t="s">
        <v>42</v>
      </c>
      <c r="H1482" t="s">
        <v>43</v>
      </c>
      <c r="R1482">
        <v>0</v>
      </c>
      <c r="S1482">
        <v>0</v>
      </c>
      <c r="T1482">
        <v>0</v>
      </c>
      <c r="U1482">
        <v>1</v>
      </c>
      <c r="V1482">
        <v>0</v>
      </c>
      <c r="W1482">
        <v>1</v>
      </c>
      <c r="X1482">
        <v>1</v>
      </c>
      <c r="Y1482">
        <v>1</v>
      </c>
      <c r="Z1482">
        <v>0</v>
      </c>
      <c r="AA1482">
        <v>0</v>
      </c>
      <c r="AB1482">
        <v>1</v>
      </c>
      <c r="AC1482">
        <v>0</v>
      </c>
      <c r="AD1482">
        <v>0</v>
      </c>
      <c r="AE1482">
        <v>1</v>
      </c>
      <c r="AF1482">
        <v>0</v>
      </c>
      <c r="AG1482">
        <v>1</v>
      </c>
      <c r="AH1482">
        <v>0</v>
      </c>
      <c r="AI1482">
        <v>1</v>
      </c>
    </row>
    <row r="1483" spans="1:37" x14ac:dyDescent="0.25">
      <c r="A1483" t="str">
        <f>"1479"</f>
        <v>1479</v>
      </c>
      <c r="B1483" t="str">
        <f t="shared" si="82"/>
        <v>201</v>
      </c>
      <c r="C1483" t="str">
        <f t="shared" si="83"/>
        <v>60</v>
      </c>
      <c r="D1483" t="str">
        <f>"15"</f>
        <v>15</v>
      </c>
      <c r="E1483" t="str">
        <f>"201-60-15"</f>
        <v>201-60-15</v>
      </c>
      <c r="F1483" t="s">
        <v>41</v>
      </c>
      <c r="G1483" t="s">
        <v>42</v>
      </c>
      <c r="H1483" t="s">
        <v>43</v>
      </c>
      <c r="R1483">
        <v>1</v>
      </c>
      <c r="S1483">
        <v>0</v>
      </c>
      <c r="T1483">
        <v>1</v>
      </c>
      <c r="U1483">
        <v>0</v>
      </c>
      <c r="V1483">
        <v>0</v>
      </c>
      <c r="W1483">
        <v>1</v>
      </c>
      <c r="X1483">
        <v>0</v>
      </c>
      <c r="Y1483">
        <v>0</v>
      </c>
      <c r="Z1483">
        <v>1</v>
      </c>
      <c r="AA1483">
        <v>0</v>
      </c>
      <c r="AB1483">
        <v>1</v>
      </c>
      <c r="AC1483">
        <v>1</v>
      </c>
      <c r="AD1483">
        <v>0</v>
      </c>
      <c r="AE1483">
        <v>0</v>
      </c>
      <c r="AF1483">
        <v>0</v>
      </c>
      <c r="AG1483">
        <v>1</v>
      </c>
      <c r="AH1483">
        <v>0</v>
      </c>
      <c r="AI1483">
        <v>1</v>
      </c>
    </row>
    <row r="1484" spans="1:37" x14ac:dyDescent="0.25">
      <c r="A1484" t="str">
        <f>"1480"</f>
        <v>1480</v>
      </c>
      <c r="B1484" t="str">
        <f t="shared" si="82"/>
        <v>201</v>
      </c>
      <c r="C1484" t="str">
        <f t="shared" si="83"/>
        <v>60</v>
      </c>
      <c r="D1484" t="str">
        <f>"10"</f>
        <v>10</v>
      </c>
      <c r="E1484" t="str">
        <f>"201-60-10"</f>
        <v>201-60-10</v>
      </c>
      <c r="F1484" t="s">
        <v>41</v>
      </c>
      <c r="G1484" t="s">
        <v>42</v>
      </c>
      <c r="H1484" t="s">
        <v>43</v>
      </c>
      <c r="R1484">
        <v>1</v>
      </c>
      <c r="S1484">
        <v>0</v>
      </c>
      <c r="T1484">
        <v>0</v>
      </c>
      <c r="U1484">
        <v>1</v>
      </c>
      <c r="V1484">
        <v>0</v>
      </c>
      <c r="W1484">
        <v>0</v>
      </c>
      <c r="X1484">
        <v>0</v>
      </c>
      <c r="Y1484">
        <v>0</v>
      </c>
      <c r="Z1484">
        <v>1</v>
      </c>
      <c r="AA1484">
        <v>0</v>
      </c>
      <c r="AB1484">
        <v>1</v>
      </c>
      <c r="AC1484">
        <v>0</v>
      </c>
      <c r="AD1484">
        <v>1</v>
      </c>
      <c r="AE1484">
        <v>0</v>
      </c>
      <c r="AF1484">
        <v>0</v>
      </c>
      <c r="AG1484">
        <v>1</v>
      </c>
      <c r="AH1484">
        <v>0</v>
      </c>
      <c r="AI1484">
        <v>1</v>
      </c>
    </row>
    <row r="1485" spans="1:37" x14ac:dyDescent="0.25">
      <c r="A1485" t="str">
        <f>"1481"</f>
        <v>1481</v>
      </c>
      <c r="B1485" t="str">
        <f t="shared" si="82"/>
        <v>201</v>
      </c>
      <c r="C1485" t="str">
        <f t="shared" si="83"/>
        <v>60</v>
      </c>
      <c r="D1485" t="str">
        <f>"5"</f>
        <v>5</v>
      </c>
      <c r="E1485" t="str">
        <f>"201-60-5"</f>
        <v>201-60-5</v>
      </c>
      <c r="F1485" t="s">
        <v>41</v>
      </c>
      <c r="G1485" t="s">
        <v>42</v>
      </c>
      <c r="H1485" t="s">
        <v>43</v>
      </c>
      <c r="R1485">
        <v>0</v>
      </c>
      <c r="S1485">
        <v>0</v>
      </c>
      <c r="T1485">
        <v>0</v>
      </c>
      <c r="U1485">
        <v>0</v>
      </c>
      <c r="V1485">
        <v>0</v>
      </c>
      <c r="W1485">
        <v>1</v>
      </c>
      <c r="X1485">
        <v>0</v>
      </c>
      <c r="Y1485">
        <v>1</v>
      </c>
      <c r="Z1485">
        <v>1</v>
      </c>
      <c r="AA1485">
        <v>1</v>
      </c>
      <c r="AB1485">
        <v>1</v>
      </c>
      <c r="AC1485">
        <v>1</v>
      </c>
      <c r="AD1485">
        <v>0</v>
      </c>
      <c r="AE1485">
        <v>0</v>
      </c>
      <c r="AF1485">
        <v>0</v>
      </c>
      <c r="AG1485">
        <v>1</v>
      </c>
      <c r="AH1485">
        <v>0</v>
      </c>
      <c r="AI1485">
        <v>1</v>
      </c>
    </row>
    <row r="1486" spans="1:37" x14ac:dyDescent="0.25">
      <c r="A1486" t="str">
        <f>"1482"</f>
        <v>1482</v>
      </c>
      <c r="B1486" t="str">
        <f t="shared" si="82"/>
        <v>201</v>
      </c>
      <c r="C1486" t="str">
        <f t="shared" si="83"/>
        <v>60</v>
      </c>
      <c r="D1486" t="str">
        <f>"3"</f>
        <v>3</v>
      </c>
      <c r="E1486" t="str">
        <f>"201-60-3"</f>
        <v>201-60-3</v>
      </c>
      <c r="F1486" t="s">
        <v>41</v>
      </c>
      <c r="G1486" t="s">
        <v>42</v>
      </c>
      <c r="H1486" t="s">
        <v>43</v>
      </c>
      <c r="R1486">
        <v>0</v>
      </c>
      <c r="S1486">
        <v>1</v>
      </c>
      <c r="T1486">
        <v>0</v>
      </c>
      <c r="U1486">
        <v>1</v>
      </c>
      <c r="V1486">
        <v>1</v>
      </c>
      <c r="W1486">
        <v>0</v>
      </c>
      <c r="X1486">
        <v>1</v>
      </c>
      <c r="Y1486">
        <v>0</v>
      </c>
      <c r="Z1486">
        <v>0</v>
      </c>
      <c r="AA1486">
        <v>0</v>
      </c>
      <c r="AB1486">
        <v>1</v>
      </c>
      <c r="AC1486">
        <v>0</v>
      </c>
      <c r="AD1486">
        <v>0</v>
      </c>
      <c r="AE1486">
        <v>1</v>
      </c>
      <c r="AF1486">
        <v>0</v>
      </c>
      <c r="AG1486">
        <v>1</v>
      </c>
      <c r="AH1486">
        <v>0</v>
      </c>
      <c r="AI1486">
        <v>1</v>
      </c>
    </row>
    <row r="1487" spans="1:37" x14ac:dyDescent="0.25">
      <c r="A1487" t="str">
        <f>"1483"</f>
        <v>1483</v>
      </c>
      <c r="B1487" t="str">
        <f t="shared" si="82"/>
        <v>201</v>
      </c>
      <c r="C1487" t="str">
        <f t="shared" si="83"/>
        <v>60</v>
      </c>
      <c r="D1487" t="str">
        <f>"25"</f>
        <v>25</v>
      </c>
      <c r="E1487" t="str">
        <f>"201-60-25"</f>
        <v>201-60-25</v>
      </c>
      <c r="F1487" t="s">
        <v>41</v>
      </c>
      <c r="G1487" t="s">
        <v>44</v>
      </c>
      <c r="H1487" t="s">
        <v>45</v>
      </c>
      <c r="I1487">
        <v>1</v>
      </c>
      <c r="J1487">
        <v>0</v>
      </c>
      <c r="K1487">
        <v>1</v>
      </c>
      <c r="L1487">
        <v>0</v>
      </c>
      <c r="M1487">
        <v>1</v>
      </c>
      <c r="N1487">
        <v>0</v>
      </c>
      <c r="O1487">
        <v>0</v>
      </c>
      <c r="P1487">
        <v>0</v>
      </c>
      <c r="Q1487">
        <v>0</v>
      </c>
      <c r="AF1487">
        <v>0</v>
      </c>
      <c r="AG1487">
        <v>1</v>
      </c>
      <c r="AH1487">
        <v>1</v>
      </c>
      <c r="AI1487">
        <v>0</v>
      </c>
      <c r="AJ1487">
        <v>0</v>
      </c>
      <c r="AK1487">
        <v>1</v>
      </c>
    </row>
    <row r="1488" spans="1:37" x14ac:dyDescent="0.25">
      <c r="A1488" t="str">
        <f>"1484"</f>
        <v>1484</v>
      </c>
      <c r="B1488" t="str">
        <f t="shared" si="82"/>
        <v>201</v>
      </c>
      <c r="C1488" t="str">
        <f t="shared" si="83"/>
        <v>60</v>
      </c>
      <c r="D1488" t="str">
        <f>"14"</f>
        <v>14</v>
      </c>
      <c r="E1488" t="str">
        <f>"201-60-14"</f>
        <v>201-60-14</v>
      </c>
      <c r="F1488" t="s">
        <v>41</v>
      </c>
      <c r="G1488" t="s">
        <v>42</v>
      </c>
      <c r="H1488" t="s">
        <v>43</v>
      </c>
      <c r="R1488">
        <v>1</v>
      </c>
      <c r="S1488">
        <v>1</v>
      </c>
      <c r="T1488">
        <v>0</v>
      </c>
      <c r="U1488">
        <v>1</v>
      </c>
      <c r="V1488">
        <v>0</v>
      </c>
      <c r="W1488">
        <v>0</v>
      </c>
      <c r="X1488">
        <v>1</v>
      </c>
      <c r="Y1488">
        <v>0</v>
      </c>
      <c r="Z1488">
        <v>0</v>
      </c>
      <c r="AA1488">
        <v>0</v>
      </c>
      <c r="AB1488">
        <v>1</v>
      </c>
      <c r="AC1488">
        <v>1</v>
      </c>
      <c r="AD1488">
        <v>0</v>
      </c>
      <c r="AE1488">
        <v>0</v>
      </c>
      <c r="AF1488">
        <v>0</v>
      </c>
      <c r="AG1488">
        <v>1</v>
      </c>
      <c r="AH1488">
        <v>1</v>
      </c>
      <c r="AI1488">
        <v>0</v>
      </c>
    </row>
    <row r="1489" spans="1:35" x14ac:dyDescent="0.25">
      <c r="A1489" t="str">
        <f>"1485"</f>
        <v>1485</v>
      </c>
      <c r="B1489" t="str">
        <f t="shared" si="82"/>
        <v>201</v>
      </c>
      <c r="C1489" t="str">
        <f t="shared" si="83"/>
        <v>60</v>
      </c>
      <c r="D1489" t="str">
        <f>"13"</f>
        <v>13</v>
      </c>
      <c r="E1489" t="str">
        <f>"201-60-13"</f>
        <v>201-60-13</v>
      </c>
      <c r="F1489" t="s">
        <v>41</v>
      </c>
      <c r="G1489" t="s">
        <v>42</v>
      </c>
      <c r="H1489" t="s">
        <v>43</v>
      </c>
      <c r="R1489">
        <v>0</v>
      </c>
      <c r="S1489">
        <v>0</v>
      </c>
      <c r="T1489">
        <v>1</v>
      </c>
      <c r="U1489">
        <v>0</v>
      </c>
      <c r="V1489">
        <v>0</v>
      </c>
      <c r="W1489">
        <v>1</v>
      </c>
      <c r="X1489">
        <v>0</v>
      </c>
      <c r="Y1489">
        <v>1</v>
      </c>
      <c r="Z1489">
        <v>0</v>
      </c>
      <c r="AA1489">
        <v>1</v>
      </c>
      <c r="AB1489">
        <v>1</v>
      </c>
      <c r="AC1489">
        <v>1</v>
      </c>
      <c r="AD1489">
        <v>0</v>
      </c>
      <c r="AE1489">
        <v>0</v>
      </c>
      <c r="AF1489">
        <v>0</v>
      </c>
      <c r="AG1489">
        <v>1</v>
      </c>
      <c r="AH1489">
        <v>0</v>
      </c>
      <c r="AI1489">
        <v>1</v>
      </c>
    </row>
    <row r="1490" spans="1:35" x14ac:dyDescent="0.25">
      <c r="A1490" t="str">
        <f>"1486"</f>
        <v>1486</v>
      </c>
      <c r="B1490" t="str">
        <f t="shared" si="82"/>
        <v>201</v>
      </c>
      <c r="C1490" t="str">
        <f t="shared" si="83"/>
        <v>60</v>
      </c>
      <c r="D1490" t="str">
        <f>"9"</f>
        <v>9</v>
      </c>
      <c r="E1490" t="str">
        <f>"201-60-9"</f>
        <v>201-60-9</v>
      </c>
      <c r="F1490" t="s">
        <v>41</v>
      </c>
      <c r="G1490" t="s">
        <v>42</v>
      </c>
      <c r="H1490" t="s">
        <v>43</v>
      </c>
      <c r="R1490">
        <v>1</v>
      </c>
      <c r="S1490">
        <v>1</v>
      </c>
      <c r="T1490">
        <v>0</v>
      </c>
      <c r="U1490">
        <v>1</v>
      </c>
      <c r="V1490">
        <v>1</v>
      </c>
      <c r="W1490">
        <v>0</v>
      </c>
      <c r="X1490">
        <v>0</v>
      </c>
      <c r="Y1490">
        <v>0</v>
      </c>
      <c r="Z1490">
        <v>0</v>
      </c>
      <c r="AA1490">
        <v>0</v>
      </c>
      <c r="AB1490">
        <v>1</v>
      </c>
      <c r="AC1490">
        <v>0</v>
      </c>
      <c r="AD1490">
        <v>1</v>
      </c>
      <c r="AE1490">
        <v>0</v>
      </c>
      <c r="AF1490">
        <v>0</v>
      </c>
      <c r="AG1490">
        <v>1</v>
      </c>
      <c r="AH1490">
        <v>0</v>
      </c>
      <c r="AI1490">
        <v>1</v>
      </c>
    </row>
    <row r="1491" spans="1:35" x14ac:dyDescent="0.25">
      <c r="A1491" t="str">
        <f>"1487"</f>
        <v>1487</v>
      </c>
      <c r="B1491" t="str">
        <f t="shared" si="82"/>
        <v>201</v>
      </c>
      <c r="C1491" t="str">
        <f t="shared" si="83"/>
        <v>60</v>
      </c>
      <c r="D1491" t="str">
        <f>"2"</f>
        <v>2</v>
      </c>
      <c r="E1491" t="str">
        <f>"201-60-2"</f>
        <v>201-60-2</v>
      </c>
      <c r="F1491" t="s">
        <v>41</v>
      </c>
      <c r="G1491" t="s">
        <v>42</v>
      </c>
      <c r="H1491" t="s">
        <v>43</v>
      </c>
      <c r="R1491">
        <v>0</v>
      </c>
      <c r="S1491">
        <v>1</v>
      </c>
      <c r="T1491">
        <v>0</v>
      </c>
      <c r="U1491">
        <v>1</v>
      </c>
      <c r="V1491">
        <v>1</v>
      </c>
      <c r="W1491">
        <v>0</v>
      </c>
      <c r="X1491">
        <v>1</v>
      </c>
      <c r="Y1491">
        <v>0</v>
      </c>
      <c r="Z1491">
        <v>0</v>
      </c>
      <c r="AA1491">
        <v>0</v>
      </c>
      <c r="AB1491">
        <v>1</v>
      </c>
      <c r="AC1491">
        <v>0</v>
      </c>
      <c r="AD1491">
        <v>0</v>
      </c>
      <c r="AE1491">
        <v>1</v>
      </c>
      <c r="AF1491">
        <v>0</v>
      </c>
      <c r="AG1491">
        <v>1</v>
      </c>
      <c r="AH1491">
        <v>0</v>
      </c>
      <c r="AI1491">
        <v>1</v>
      </c>
    </row>
    <row r="1492" spans="1:35" x14ac:dyDescent="0.25">
      <c r="A1492" t="str">
        <f>"1488"</f>
        <v>1488</v>
      </c>
      <c r="B1492" t="str">
        <f t="shared" si="82"/>
        <v>201</v>
      </c>
      <c r="C1492" t="str">
        <f t="shared" si="83"/>
        <v>60</v>
      </c>
      <c r="D1492" t="str">
        <f>"22"</f>
        <v>22</v>
      </c>
      <c r="E1492" t="str">
        <f>"201-60-22"</f>
        <v>201-60-22</v>
      </c>
      <c r="F1492" t="s">
        <v>41</v>
      </c>
      <c r="G1492" t="s">
        <v>42</v>
      </c>
      <c r="H1492" t="s">
        <v>43</v>
      </c>
      <c r="R1492">
        <v>1</v>
      </c>
      <c r="S1492">
        <v>0</v>
      </c>
      <c r="T1492">
        <v>0</v>
      </c>
      <c r="U1492">
        <v>0</v>
      </c>
      <c r="V1492">
        <v>0</v>
      </c>
      <c r="W1492">
        <v>1</v>
      </c>
      <c r="X1492">
        <v>0</v>
      </c>
      <c r="Y1492">
        <v>1</v>
      </c>
      <c r="Z1492">
        <v>1</v>
      </c>
      <c r="AA1492">
        <v>0</v>
      </c>
      <c r="AB1492">
        <v>1</v>
      </c>
      <c r="AC1492">
        <v>1</v>
      </c>
      <c r="AD1492">
        <v>0</v>
      </c>
      <c r="AE1492">
        <v>0</v>
      </c>
      <c r="AF1492">
        <v>0</v>
      </c>
      <c r="AG1492">
        <v>1</v>
      </c>
      <c r="AH1492">
        <v>0</v>
      </c>
      <c r="AI1492">
        <v>1</v>
      </c>
    </row>
    <row r="1493" spans="1:35" x14ac:dyDescent="0.25">
      <c r="A1493" t="str">
        <f>"1489"</f>
        <v>1489</v>
      </c>
      <c r="B1493" t="str">
        <f t="shared" si="82"/>
        <v>201</v>
      </c>
      <c r="C1493" t="str">
        <f t="shared" si="83"/>
        <v>60</v>
      </c>
      <c r="D1493" t="str">
        <f>"21"</f>
        <v>21</v>
      </c>
      <c r="E1493" t="str">
        <f>"201-60-21"</f>
        <v>201-60-21</v>
      </c>
      <c r="F1493" t="s">
        <v>41</v>
      </c>
      <c r="G1493" t="s">
        <v>42</v>
      </c>
      <c r="H1493" t="s">
        <v>43</v>
      </c>
      <c r="R1493">
        <v>0</v>
      </c>
      <c r="S1493">
        <v>0</v>
      </c>
      <c r="T1493">
        <v>0</v>
      </c>
      <c r="U1493">
        <v>1</v>
      </c>
      <c r="V1493">
        <v>0</v>
      </c>
      <c r="W1493">
        <v>1</v>
      </c>
      <c r="X1493">
        <v>0</v>
      </c>
      <c r="Y1493">
        <v>0</v>
      </c>
      <c r="Z1493">
        <v>1</v>
      </c>
      <c r="AA1493">
        <v>1</v>
      </c>
      <c r="AB1493">
        <v>0</v>
      </c>
      <c r="AC1493">
        <v>1</v>
      </c>
      <c r="AD1493">
        <v>1</v>
      </c>
      <c r="AE1493">
        <v>0</v>
      </c>
      <c r="AF1493">
        <v>1</v>
      </c>
      <c r="AG1493">
        <v>0</v>
      </c>
      <c r="AH1493">
        <v>0</v>
      </c>
      <c r="AI1493">
        <v>1</v>
      </c>
    </row>
    <row r="1494" spans="1:35" x14ac:dyDescent="0.25">
      <c r="A1494" t="str">
        <f>"1490"</f>
        <v>1490</v>
      </c>
      <c r="B1494" t="str">
        <f t="shared" si="82"/>
        <v>201</v>
      </c>
      <c r="C1494" t="str">
        <f t="shared" si="83"/>
        <v>60</v>
      </c>
      <c r="D1494" t="str">
        <f>"18"</f>
        <v>18</v>
      </c>
      <c r="E1494" t="str">
        <f>"201-60-18"</f>
        <v>201-60-18</v>
      </c>
      <c r="F1494" t="s">
        <v>41</v>
      </c>
      <c r="G1494" t="s">
        <v>42</v>
      </c>
      <c r="H1494" t="s">
        <v>43</v>
      </c>
      <c r="R1494">
        <v>0</v>
      </c>
      <c r="S1494">
        <v>1</v>
      </c>
      <c r="T1494">
        <v>1</v>
      </c>
      <c r="U1494">
        <v>1</v>
      </c>
      <c r="V1494">
        <v>1</v>
      </c>
      <c r="W1494">
        <v>0</v>
      </c>
      <c r="X1494">
        <v>0</v>
      </c>
      <c r="Y1494">
        <v>0</v>
      </c>
      <c r="Z1494">
        <v>0</v>
      </c>
      <c r="AA1494">
        <v>0</v>
      </c>
      <c r="AB1494">
        <v>1</v>
      </c>
      <c r="AC1494">
        <v>0</v>
      </c>
      <c r="AD1494">
        <v>0</v>
      </c>
      <c r="AE1494">
        <v>1</v>
      </c>
      <c r="AF1494">
        <v>0</v>
      </c>
      <c r="AG1494">
        <v>1</v>
      </c>
      <c r="AH1494">
        <v>0</v>
      </c>
      <c r="AI1494">
        <v>1</v>
      </c>
    </row>
    <row r="1495" spans="1:35" x14ac:dyDescent="0.25">
      <c r="A1495" t="str">
        <f>"1491"</f>
        <v>1491</v>
      </c>
      <c r="B1495" t="str">
        <f t="shared" si="82"/>
        <v>201</v>
      </c>
      <c r="C1495" t="str">
        <f t="shared" si="83"/>
        <v>60</v>
      </c>
      <c r="D1495" t="str">
        <f>"17"</f>
        <v>17</v>
      </c>
      <c r="E1495" t="str">
        <f>"201-60-17"</f>
        <v>201-60-17</v>
      </c>
      <c r="F1495" t="s">
        <v>41</v>
      </c>
      <c r="G1495" t="s">
        <v>42</v>
      </c>
      <c r="H1495" t="s">
        <v>43</v>
      </c>
      <c r="R1495">
        <v>1</v>
      </c>
      <c r="S1495">
        <v>0</v>
      </c>
      <c r="T1495">
        <v>0</v>
      </c>
      <c r="U1495">
        <v>0</v>
      </c>
      <c r="V1495">
        <v>0</v>
      </c>
      <c r="W1495">
        <v>1</v>
      </c>
      <c r="X1495">
        <v>0</v>
      </c>
      <c r="Y1495">
        <v>1</v>
      </c>
      <c r="Z1495">
        <v>1</v>
      </c>
      <c r="AA1495">
        <v>0</v>
      </c>
      <c r="AB1495">
        <v>1</v>
      </c>
      <c r="AC1495">
        <v>1</v>
      </c>
      <c r="AD1495">
        <v>0</v>
      </c>
      <c r="AE1495">
        <v>0</v>
      </c>
      <c r="AF1495">
        <v>0</v>
      </c>
      <c r="AG1495">
        <v>1</v>
      </c>
      <c r="AH1495">
        <v>0</v>
      </c>
      <c r="AI1495">
        <v>1</v>
      </c>
    </row>
    <row r="1496" spans="1:35" x14ac:dyDescent="0.25">
      <c r="A1496" t="str">
        <f>"1492"</f>
        <v>1492</v>
      </c>
      <c r="B1496" t="str">
        <f t="shared" si="82"/>
        <v>201</v>
      </c>
      <c r="C1496" t="str">
        <f t="shared" si="83"/>
        <v>60</v>
      </c>
      <c r="D1496" t="str">
        <f>"11"</f>
        <v>11</v>
      </c>
      <c r="E1496" t="str">
        <f>"201-60-11"</f>
        <v>201-60-11</v>
      </c>
      <c r="F1496" t="s">
        <v>41</v>
      </c>
      <c r="G1496" t="s">
        <v>42</v>
      </c>
      <c r="H1496" t="s">
        <v>43</v>
      </c>
      <c r="R1496">
        <v>0</v>
      </c>
      <c r="S1496">
        <v>0</v>
      </c>
      <c r="T1496">
        <v>0</v>
      </c>
      <c r="U1496">
        <v>0</v>
      </c>
      <c r="V1496">
        <v>0</v>
      </c>
      <c r="W1496">
        <v>1</v>
      </c>
      <c r="X1496">
        <v>0</v>
      </c>
      <c r="Y1496">
        <v>1</v>
      </c>
      <c r="Z1496">
        <v>1</v>
      </c>
      <c r="AA1496">
        <v>1</v>
      </c>
      <c r="AB1496">
        <v>0</v>
      </c>
      <c r="AC1496">
        <v>1</v>
      </c>
      <c r="AD1496">
        <v>1</v>
      </c>
      <c r="AE1496">
        <v>0</v>
      </c>
      <c r="AF1496">
        <v>0</v>
      </c>
      <c r="AG1496">
        <v>1</v>
      </c>
      <c r="AH1496">
        <v>0</v>
      </c>
      <c r="AI1496">
        <v>1</v>
      </c>
    </row>
    <row r="1497" spans="1:35" x14ac:dyDescent="0.25">
      <c r="A1497" t="str">
        <f>"1493"</f>
        <v>1493</v>
      </c>
      <c r="B1497" t="str">
        <f t="shared" si="82"/>
        <v>201</v>
      </c>
      <c r="C1497" t="str">
        <f t="shared" si="83"/>
        <v>60</v>
      </c>
      <c r="D1497" t="str">
        <f>"7"</f>
        <v>7</v>
      </c>
      <c r="E1497" t="str">
        <f>"201-60-7"</f>
        <v>201-60-7</v>
      </c>
      <c r="F1497" t="s">
        <v>41</v>
      </c>
      <c r="G1497" t="s">
        <v>42</v>
      </c>
      <c r="H1497" t="s">
        <v>43</v>
      </c>
      <c r="R1497">
        <v>0</v>
      </c>
      <c r="S1497">
        <v>0</v>
      </c>
      <c r="T1497">
        <v>0</v>
      </c>
      <c r="U1497">
        <v>1</v>
      </c>
      <c r="V1497">
        <v>0</v>
      </c>
      <c r="W1497">
        <v>0</v>
      </c>
      <c r="X1497">
        <v>1</v>
      </c>
      <c r="Y1497">
        <v>1</v>
      </c>
      <c r="Z1497">
        <v>0</v>
      </c>
      <c r="AA1497">
        <v>1</v>
      </c>
      <c r="AB1497">
        <v>1</v>
      </c>
      <c r="AC1497">
        <v>1</v>
      </c>
      <c r="AD1497">
        <v>0</v>
      </c>
      <c r="AE1497">
        <v>0</v>
      </c>
      <c r="AF1497">
        <v>1</v>
      </c>
      <c r="AG1497">
        <v>0</v>
      </c>
      <c r="AH1497">
        <v>1</v>
      </c>
      <c r="AI1497">
        <v>0</v>
      </c>
    </row>
    <row r="1498" spans="1:35" x14ac:dyDescent="0.25">
      <c r="A1498" t="str">
        <f>"1494"</f>
        <v>1494</v>
      </c>
      <c r="B1498" t="str">
        <f t="shared" si="82"/>
        <v>201</v>
      </c>
      <c r="C1498" t="str">
        <f t="shared" si="83"/>
        <v>60</v>
      </c>
      <c r="D1498" t="str">
        <f>"1"</f>
        <v>1</v>
      </c>
      <c r="E1498" t="str">
        <f>"201-60-1"</f>
        <v>201-60-1</v>
      </c>
      <c r="F1498" t="s">
        <v>41</v>
      </c>
      <c r="G1498" t="s">
        <v>42</v>
      </c>
      <c r="H1498" t="s">
        <v>43</v>
      </c>
      <c r="R1498">
        <v>1</v>
      </c>
      <c r="S1498">
        <v>1</v>
      </c>
      <c r="T1498">
        <v>0</v>
      </c>
      <c r="U1498">
        <v>1</v>
      </c>
      <c r="V1498">
        <v>0</v>
      </c>
      <c r="W1498">
        <v>0</v>
      </c>
      <c r="X1498">
        <v>1</v>
      </c>
      <c r="Y1498">
        <v>0</v>
      </c>
      <c r="Z1498">
        <v>0</v>
      </c>
      <c r="AA1498">
        <v>0</v>
      </c>
      <c r="AB1498">
        <v>1</v>
      </c>
      <c r="AC1498">
        <v>1</v>
      </c>
      <c r="AD1498">
        <v>0</v>
      </c>
      <c r="AE1498">
        <v>0</v>
      </c>
      <c r="AF1498">
        <v>0</v>
      </c>
      <c r="AG1498">
        <v>1</v>
      </c>
      <c r="AH1498">
        <v>1</v>
      </c>
      <c r="AI1498">
        <v>0</v>
      </c>
    </row>
    <row r="1499" spans="1:35" x14ac:dyDescent="0.25">
      <c r="A1499" t="str">
        <f>"1495"</f>
        <v>1495</v>
      </c>
      <c r="B1499" t="str">
        <f t="shared" si="82"/>
        <v>201</v>
      </c>
      <c r="C1499" t="str">
        <f t="shared" si="83"/>
        <v>60</v>
      </c>
      <c r="D1499" t="str">
        <f>"20"</f>
        <v>20</v>
      </c>
      <c r="E1499" t="str">
        <f>"201-60-20"</f>
        <v>201-60-20</v>
      </c>
      <c r="F1499" t="s">
        <v>41</v>
      </c>
      <c r="G1499" t="s">
        <v>42</v>
      </c>
      <c r="H1499" t="s">
        <v>43</v>
      </c>
      <c r="R1499">
        <v>1</v>
      </c>
      <c r="S1499">
        <v>0</v>
      </c>
      <c r="T1499">
        <v>1</v>
      </c>
      <c r="U1499">
        <v>0</v>
      </c>
      <c r="V1499">
        <v>0</v>
      </c>
      <c r="W1499">
        <v>1</v>
      </c>
      <c r="X1499">
        <v>0</v>
      </c>
      <c r="Y1499">
        <v>0</v>
      </c>
      <c r="Z1499">
        <v>1</v>
      </c>
      <c r="AA1499">
        <v>0</v>
      </c>
      <c r="AB1499">
        <v>1</v>
      </c>
      <c r="AC1499">
        <v>1</v>
      </c>
      <c r="AD1499">
        <v>0</v>
      </c>
      <c r="AE1499">
        <v>0</v>
      </c>
      <c r="AF1499">
        <v>0</v>
      </c>
      <c r="AG1499">
        <v>1</v>
      </c>
      <c r="AH1499">
        <v>0</v>
      </c>
      <c r="AI1499">
        <v>1</v>
      </c>
    </row>
    <row r="1500" spans="1:35" x14ac:dyDescent="0.25">
      <c r="A1500" t="str">
        <f>"1496"</f>
        <v>1496</v>
      </c>
      <c r="B1500" t="str">
        <f t="shared" si="82"/>
        <v>201</v>
      </c>
      <c r="C1500" t="str">
        <f t="shared" si="83"/>
        <v>60</v>
      </c>
      <c r="D1500" t="str">
        <f>"19"</f>
        <v>19</v>
      </c>
      <c r="E1500" t="str">
        <f>"201-60-19"</f>
        <v>201-60-19</v>
      </c>
      <c r="F1500" t="s">
        <v>41</v>
      </c>
      <c r="G1500" t="s">
        <v>42</v>
      </c>
      <c r="H1500" t="s">
        <v>43</v>
      </c>
      <c r="R1500">
        <v>0</v>
      </c>
      <c r="S1500">
        <v>0</v>
      </c>
      <c r="T1500">
        <v>0</v>
      </c>
      <c r="U1500">
        <v>0</v>
      </c>
      <c r="V1500">
        <v>0</v>
      </c>
      <c r="W1500">
        <v>1</v>
      </c>
      <c r="X1500">
        <v>0</v>
      </c>
      <c r="Y1500">
        <v>1</v>
      </c>
      <c r="Z1500">
        <v>1</v>
      </c>
      <c r="AA1500">
        <v>1</v>
      </c>
      <c r="AB1500">
        <v>0</v>
      </c>
      <c r="AC1500">
        <v>1</v>
      </c>
      <c r="AD1500">
        <v>1</v>
      </c>
      <c r="AE1500">
        <v>0</v>
      </c>
      <c r="AF1500">
        <v>0</v>
      </c>
      <c r="AG1500">
        <v>1</v>
      </c>
      <c r="AH1500">
        <v>0</v>
      </c>
      <c r="AI1500">
        <v>1</v>
      </c>
    </row>
    <row r="1501" spans="1:35" x14ac:dyDescent="0.25">
      <c r="A1501" t="str">
        <f>"1497"</f>
        <v>1497</v>
      </c>
      <c r="B1501" t="str">
        <f t="shared" si="82"/>
        <v>201</v>
      </c>
      <c r="C1501" t="str">
        <f t="shared" si="83"/>
        <v>60</v>
      </c>
      <c r="D1501" t="str">
        <f>"12"</f>
        <v>12</v>
      </c>
      <c r="E1501" t="str">
        <f>"201-60-12"</f>
        <v>201-60-12</v>
      </c>
      <c r="F1501" t="s">
        <v>41</v>
      </c>
      <c r="G1501" t="s">
        <v>42</v>
      </c>
      <c r="H1501" t="s">
        <v>43</v>
      </c>
      <c r="R1501">
        <v>0</v>
      </c>
      <c r="S1501">
        <v>0</v>
      </c>
      <c r="T1501">
        <v>0</v>
      </c>
      <c r="U1501">
        <v>0</v>
      </c>
      <c r="V1501">
        <v>0</v>
      </c>
      <c r="W1501">
        <v>1</v>
      </c>
      <c r="X1501">
        <v>0</v>
      </c>
      <c r="Y1501">
        <v>1</v>
      </c>
      <c r="Z1501">
        <v>1</v>
      </c>
      <c r="AA1501">
        <v>1</v>
      </c>
      <c r="AB1501">
        <v>0</v>
      </c>
      <c r="AC1501">
        <v>1</v>
      </c>
      <c r="AD1501">
        <v>1</v>
      </c>
      <c r="AE1501">
        <v>0</v>
      </c>
      <c r="AF1501">
        <v>0</v>
      </c>
      <c r="AG1501">
        <v>1</v>
      </c>
      <c r="AH1501">
        <v>0</v>
      </c>
      <c r="AI1501">
        <v>1</v>
      </c>
    </row>
    <row r="1502" spans="1:35" x14ac:dyDescent="0.25">
      <c r="A1502" t="str">
        <f>"1498"</f>
        <v>1498</v>
      </c>
      <c r="B1502" t="str">
        <f t="shared" si="82"/>
        <v>201</v>
      </c>
      <c r="C1502" t="str">
        <f t="shared" si="83"/>
        <v>60</v>
      </c>
      <c r="D1502" t="str">
        <f>"8"</f>
        <v>8</v>
      </c>
      <c r="E1502" t="str">
        <f>"201-60-8"</f>
        <v>201-60-8</v>
      </c>
      <c r="F1502" t="s">
        <v>41</v>
      </c>
      <c r="G1502" t="s">
        <v>42</v>
      </c>
      <c r="H1502" t="s">
        <v>43</v>
      </c>
      <c r="R1502">
        <v>0</v>
      </c>
      <c r="S1502">
        <v>0</v>
      </c>
      <c r="T1502">
        <v>1</v>
      </c>
      <c r="U1502">
        <v>0</v>
      </c>
      <c r="V1502">
        <v>1</v>
      </c>
      <c r="W1502">
        <v>0</v>
      </c>
      <c r="X1502">
        <v>0</v>
      </c>
      <c r="Y1502">
        <v>1</v>
      </c>
      <c r="Z1502">
        <v>0</v>
      </c>
      <c r="AA1502">
        <v>1</v>
      </c>
      <c r="AB1502">
        <v>1</v>
      </c>
      <c r="AC1502">
        <v>1</v>
      </c>
      <c r="AD1502">
        <v>0</v>
      </c>
      <c r="AE1502">
        <v>0</v>
      </c>
      <c r="AF1502">
        <v>0</v>
      </c>
      <c r="AG1502">
        <v>1</v>
      </c>
      <c r="AH1502">
        <v>0</v>
      </c>
      <c r="AI1502">
        <v>1</v>
      </c>
    </row>
    <row r="1503" spans="1:35" x14ac:dyDescent="0.25">
      <c r="A1503" t="str">
        <f>"1499"</f>
        <v>1499</v>
      </c>
      <c r="B1503" t="str">
        <f t="shared" si="82"/>
        <v>201</v>
      </c>
      <c r="C1503" t="str">
        <f t="shared" si="83"/>
        <v>60</v>
      </c>
      <c r="D1503" t="str">
        <f>"4"</f>
        <v>4</v>
      </c>
      <c r="E1503" t="str">
        <f>"201-60-4"</f>
        <v>201-60-4</v>
      </c>
      <c r="F1503" t="s">
        <v>41</v>
      </c>
      <c r="G1503" t="s">
        <v>42</v>
      </c>
      <c r="H1503" t="s">
        <v>43</v>
      </c>
      <c r="R1503">
        <v>1</v>
      </c>
      <c r="S1503">
        <v>0</v>
      </c>
      <c r="T1503">
        <v>0</v>
      </c>
      <c r="U1503">
        <v>0</v>
      </c>
      <c r="V1503">
        <v>0</v>
      </c>
      <c r="W1503">
        <v>1</v>
      </c>
      <c r="X1503">
        <v>0</v>
      </c>
      <c r="Y1503">
        <v>1</v>
      </c>
      <c r="Z1503">
        <v>0</v>
      </c>
      <c r="AA1503">
        <v>1</v>
      </c>
      <c r="AB1503">
        <v>0</v>
      </c>
      <c r="AC1503">
        <v>1</v>
      </c>
      <c r="AD1503">
        <v>1</v>
      </c>
      <c r="AE1503">
        <v>0</v>
      </c>
      <c r="AF1503">
        <v>1</v>
      </c>
      <c r="AG1503">
        <v>0</v>
      </c>
      <c r="AH1503">
        <v>1</v>
      </c>
      <c r="AI1503">
        <v>0</v>
      </c>
    </row>
    <row r="1504" spans="1:35" x14ac:dyDescent="0.25">
      <c r="A1504" t="str">
        <f>"1500"</f>
        <v>1500</v>
      </c>
      <c r="B1504" t="str">
        <f t="shared" si="82"/>
        <v>201</v>
      </c>
      <c r="C1504" t="str">
        <f t="shared" si="83"/>
        <v>60</v>
      </c>
      <c r="D1504" t="str">
        <f>"6"</f>
        <v>6</v>
      </c>
      <c r="E1504" t="str">
        <f>"201-60-6"</f>
        <v>201-60-6</v>
      </c>
      <c r="F1504" t="s">
        <v>41</v>
      </c>
      <c r="G1504" t="s">
        <v>42</v>
      </c>
      <c r="H1504" t="s">
        <v>43</v>
      </c>
      <c r="R1504">
        <v>1</v>
      </c>
      <c r="S1504">
        <v>0</v>
      </c>
      <c r="T1504">
        <v>0</v>
      </c>
      <c r="U1504">
        <v>1</v>
      </c>
      <c r="V1504">
        <v>0</v>
      </c>
      <c r="W1504">
        <v>1</v>
      </c>
      <c r="X1504">
        <v>0</v>
      </c>
      <c r="Y1504">
        <v>0</v>
      </c>
      <c r="Z1504">
        <v>0</v>
      </c>
      <c r="AA1504">
        <v>1</v>
      </c>
      <c r="AB1504">
        <v>1</v>
      </c>
      <c r="AC1504">
        <v>1</v>
      </c>
      <c r="AD1504">
        <v>0</v>
      </c>
      <c r="AE1504">
        <v>0</v>
      </c>
      <c r="AF1504">
        <v>0</v>
      </c>
      <c r="AG1504">
        <v>1</v>
      </c>
      <c r="AH1504">
        <v>0</v>
      </c>
      <c r="AI1504">
        <v>1</v>
      </c>
    </row>
    <row r="1505" spans="1:37" x14ac:dyDescent="0.25">
      <c r="A1505" t="str">
        <f>"1501"</f>
        <v>1501</v>
      </c>
      <c r="B1505" t="str">
        <f t="shared" si="82"/>
        <v>201</v>
      </c>
      <c r="C1505" t="str">
        <f t="shared" ref="C1505:C1529" si="84">"61"</f>
        <v>61</v>
      </c>
      <c r="D1505" t="str">
        <f>"22"</f>
        <v>22</v>
      </c>
      <c r="E1505" t="str">
        <f>"201-61-22"</f>
        <v>201-61-22</v>
      </c>
      <c r="F1505" t="s">
        <v>41</v>
      </c>
      <c r="G1505" t="s">
        <v>42</v>
      </c>
      <c r="H1505" t="s">
        <v>43</v>
      </c>
      <c r="R1505">
        <v>1</v>
      </c>
      <c r="S1505">
        <v>0</v>
      </c>
      <c r="T1505">
        <v>0</v>
      </c>
      <c r="U1505">
        <v>0</v>
      </c>
      <c r="V1505">
        <v>0</v>
      </c>
      <c r="W1505">
        <v>1</v>
      </c>
      <c r="X1505">
        <v>0</v>
      </c>
      <c r="Y1505">
        <v>1</v>
      </c>
      <c r="Z1505">
        <v>0</v>
      </c>
      <c r="AA1505">
        <v>1</v>
      </c>
      <c r="AB1505">
        <v>1</v>
      </c>
      <c r="AC1505">
        <v>0</v>
      </c>
      <c r="AD1505">
        <v>0</v>
      </c>
      <c r="AE1505">
        <v>0</v>
      </c>
      <c r="AF1505">
        <v>1</v>
      </c>
      <c r="AG1505">
        <v>0</v>
      </c>
      <c r="AH1505">
        <v>1</v>
      </c>
      <c r="AI1505">
        <v>0</v>
      </c>
    </row>
    <row r="1506" spans="1:37" x14ac:dyDescent="0.25">
      <c r="A1506" t="str">
        <f>"1502"</f>
        <v>1502</v>
      </c>
      <c r="B1506" t="str">
        <f t="shared" si="82"/>
        <v>201</v>
      </c>
      <c r="C1506" t="str">
        <f t="shared" si="84"/>
        <v>61</v>
      </c>
      <c r="D1506" t="str">
        <f>"21"</f>
        <v>21</v>
      </c>
      <c r="E1506" t="str">
        <f>"201-61-21"</f>
        <v>201-61-21</v>
      </c>
      <c r="F1506" t="s">
        <v>41</v>
      </c>
      <c r="G1506" t="s">
        <v>42</v>
      </c>
      <c r="H1506" t="s">
        <v>43</v>
      </c>
      <c r="R1506">
        <v>0</v>
      </c>
      <c r="S1506">
        <v>0</v>
      </c>
      <c r="T1506">
        <v>0</v>
      </c>
      <c r="U1506">
        <v>0</v>
      </c>
      <c r="V1506">
        <v>0</v>
      </c>
      <c r="W1506">
        <v>0</v>
      </c>
      <c r="X1506">
        <v>1</v>
      </c>
      <c r="Y1506">
        <v>1</v>
      </c>
      <c r="Z1506">
        <v>1</v>
      </c>
      <c r="AA1506">
        <v>1</v>
      </c>
      <c r="AB1506">
        <v>0</v>
      </c>
      <c r="AC1506">
        <v>0</v>
      </c>
      <c r="AD1506">
        <v>1</v>
      </c>
      <c r="AE1506">
        <v>0</v>
      </c>
      <c r="AF1506">
        <v>1</v>
      </c>
      <c r="AG1506">
        <v>0</v>
      </c>
      <c r="AH1506">
        <v>1</v>
      </c>
      <c r="AI1506">
        <v>0</v>
      </c>
    </row>
    <row r="1507" spans="1:37" x14ac:dyDescent="0.25">
      <c r="A1507" t="str">
        <f>"1503"</f>
        <v>1503</v>
      </c>
      <c r="B1507" t="str">
        <f t="shared" si="82"/>
        <v>201</v>
      </c>
      <c r="C1507" t="str">
        <f t="shared" si="84"/>
        <v>61</v>
      </c>
      <c r="D1507" t="str">
        <f>"14"</f>
        <v>14</v>
      </c>
      <c r="E1507" t="str">
        <f>"201-61-14"</f>
        <v>201-61-14</v>
      </c>
      <c r="F1507" t="s">
        <v>41</v>
      </c>
      <c r="G1507" t="s">
        <v>42</v>
      </c>
      <c r="H1507" t="s">
        <v>43</v>
      </c>
      <c r="R1507">
        <v>1</v>
      </c>
      <c r="S1507">
        <v>1</v>
      </c>
      <c r="T1507">
        <v>0</v>
      </c>
      <c r="U1507">
        <v>0</v>
      </c>
      <c r="V1507">
        <v>1</v>
      </c>
      <c r="W1507">
        <v>1</v>
      </c>
      <c r="X1507">
        <v>0</v>
      </c>
      <c r="Y1507">
        <v>0</v>
      </c>
      <c r="Z1507">
        <v>0</v>
      </c>
      <c r="AA1507">
        <v>0</v>
      </c>
      <c r="AB1507">
        <v>0</v>
      </c>
      <c r="AC1507">
        <v>0</v>
      </c>
      <c r="AD1507">
        <v>1</v>
      </c>
      <c r="AE1507">
        <v>1</v>
      </c>
      <c r="AF1507">
        <v>0</v>
      </c>
      <c r="AG1507">
        <v>1</v>
      </c>
      <c r="AH1507">
        <v>1</v>
      </c>
      <c r="AI1507">
        <v>0</v>
      </c>
    </row>
    <row r="1508" spans="1:37" x14ac:dyDescent="0.25">
      <c r="A1508" t="str">
        <f>"1504"</f>
        <v>1504</v>
      </c>
      <c r="B1508" t="str">
        <f t="shared" si="82"/>
        <v>201</v>
      </c>
      <c r="C1508" t="str">
        <f t="shared" si="84"/>
        <v>61</v>
      </c>
      <c r="D1508" t="str">
        <f>"9"</f>
        <v>9</v>
      </c>
      <c r="E1508" t="str">
        <f>"201-61-9"</f>
        <v>201-61-9</v>
      </c>
      <c r="F1508" t="s">
        <v>41</v>
      </c>
      <c r="G1508" t="s">
        <v>42</v>
      </c>
      <c r="H1508" t="s">
        <v>43</v>
      </c>
      <c r="R1508">
        <v>0</v>
      </c>
      <c r="S1508">
        <v>1</v>
      </c>
      <c r="T1508">
        <v>0</v>
      </c>
      <c r="U1508">
        <v>0</v>
      </c>
      <c r="V1508">
        <v>0</v>
      </c>
      <c r="W1508">
        <v>0</v>
      </c>
      <c r="X1508">
        <v>0</v>
      </c>
      <c r="Y1508">
        <v>1</v>
      </c>
      <c r="Z1508">
        <v>1</v>
      </c>
      <c r="AA1508">
        <v>1</v>
      </c>
      <c r="AB1508">
        <v>0</v>
      </c>
      <c r="AC1508">
        <v>1</v>
      </c>
      <c r="AD1508">
        <v>0</v>
      </c>
      <c r="AE1508">
        <v>1</v>
      </c>
      <c r="AF1508">
        <v>0</v>
      </c>
      <c r="AG1508">
        <v>1</v>
      </c>
      <c r="AH1508">
        <v>0</v>
      </c>
      <c r="AI1508">
        <v>1</v>
      </c>
    </row>
    <row r="1509" spans="1:37" x14ac:dyDescent="0.25">
      <c r="A1509" t="str">
        <f>"1505"</f>
        <v>1505</v>
      </c>
      <c r="B1509" t="str">
        <f t="shared" si="82"/>
        <v>201</v>
      </c>
      <c r="C1509" t="str">
        <f t="shared" si="84"/>
        <v>61</v>
      </c>
      <c r="D1509" t="str">
        <f>"5"</f>
        <v>5</v>
      </c>
      <c r="E1509" t="str">
        <f>"201-61-5"</f>
        <v>201-61-5</v>
      </c>
      <c r="F1509" t="s">
        <v>41</v>
      </c>
      <c r="G1509" t="s">
        <v>42</v>
      </c>
      <c r="H1509" t="s">
        <v>43</v>
      </c>
      <c r="R1509">
        <v>0</v>
      </c>
      <c r="S1509">
        <v>1</v>
      </c>
      <c r="T1509">
        <v>0</v>
      </c>
      <c r="U1509">
        <v>1</v>
      </c>
      <c r="V1509">
        <v>1</v>
      </c>
      <c r="W1509">
        <v>0</v>
      </c>
      <c r="X1509">
        <v>1</v>
      </c>
      <c r="Y1509">
        <v>0</v>
      </c>
      <c r="Z1509">
        <v>0</v>
      </c>
      <c r="AA1509">
        <v>0</v>
      </c>
      <c r="AB1509">
        <v>0</v>
      </c>
      <c r="AC1509">
        <v>0</v>
      </c>
      <c r="AD1509">
        <v>0</v>
      </c>
      <c r="AE1509">
        <v>1</v>
      </c>
      <c r="AF1509">
        <v>0</v>
      </c>
      <c r="AG1509">
        <v>1</v>
      </c>
      <c r="AH1509">
        <v>0</v>
      </c>
      <c r="AI1509">
        <v>1</v>
      </c>
    </row>
    <row r="1510" spans="1:37" x14ac:dyDescent="0.25">
      <c r="A1510" t="str">
        <f>"1506"</f>
        <v>1506</v>
      </c>
      <c r="B1510" t="str">
        <f t="shared" si="82"/>
        <v>201</v>
      </c>
      <c r="C1510" t="str">
        <f t="shared" si="84"/>
        <v>61</v>
      </c>
      <c r="D1510" t="str">
        <f>"3"</f>
        <v>3</v>
      </c>
      <c r="E1510" t="str">
        <f>"201-61-3"</f>
        <v>201-61-3</v>
      </c>
      <c r="F1510" t="s">
        <v>41</v>
      </c>
      <c r="G1510" t="s">
        <v>44</v>
      </c>
      <c r="H1510" t="s">
        <v>45</v>
      </c>
      <c r="I1510">
        <v>0</v>
      </c>
      <c r="J1510">
        <v>1</v>
      </c>
      <c r="K1510">
        <v>1</v>
      </c>
      <c r="L1510">
        <v>0</v>
      </c>
      <c r="M1510">
        <v>0</v>
      </c>
      <c r="N1510">
        <v>1</v>
      </c>
      <c r="O1510">
        <v>1</v>
      </c>
      <c r="P1510">
        <v>0</v>
      </c>
      <c r="Q1510">
        <v>1</v>
      </c>
      <c r="AF1510">
        <v>0</v>
      </c>
      <c r="AG1510">
        <v>1</v>
      </c>
      <c r="AH1510">
        <v>1</v>
      </c>
      <c r="AI1510">
        <v>0</v>
      </c>
      <c r="AJ1510">
        <v>0</v>
      </c>
      <c r="AK1510">
        <v>1</v>
      </c>
    </row>
    <row r="1511" spans="1:37" x14ac:dyDescent="0.25">
      <c r="A1511" t="str">
        <f>"1507"</f>
        <v>1507</v>
      </c>
      <c r="B1511" t="str">
        <f t="shared" si="82"/>
        <v>201</v>
      </c>
      <c r="C1511" t="str">
        <f t="shared" si="84"/>
        <v>61</v>
      </c>
      <c r="D1511" t="str">
        <f>"24"</f>
        <v>24</v>
      </c>
      <c r="E1511" t="str">
        <f>"201-61-24"</f>
        <v>201-61-24</v>
      </c>
      <c r="F1511" t="s">
        <v>41</v>
      </c>
      <c r="G1511" t="s">
        <v>42</v>
      </c>
      <c r="H1511" t="s">
        <v>43</v>
      </c>
      <c r="R1511">
        <v>0</v>
      </c>
      <c r="S1511">
        <v>1</v>
      </c>
      <c r="T1511">
        <v>0</v>
      </c>
      <c r="U1511">
        <v>1</v>
      </c>
      <c r="V1511">
        <v>1</v>
      </c>
      <c r="W1511">
        <v>0</v>
      </c>
      <c r="X1511">
        <v>1</v>
      </c>
      <c r="Y1511">
        <v>0</v>
      </c>
      <c r="Z1511">
        <v>0</v>
      </c>
      <c r="AA1511">
        <v>0</v>
      </c>
      <c r="AB1511">
        <v>1</v>
      </c>
      <c r="AC1511">
        <v>0</v>
      </c>
      <c r="AD1511">
        <v>0</v>
      </c>
      <c r="AE1511">
        <v>1</v>
      </c>
      <c r="AF1511">
        <v>0</v>
      </c>
      <c r="AG1511">
        <v>1</v>
      </c>
      <c r="AH1511">
        <v>0</v>
      </c>
      <c r="AI1511">
        <v>1</v>
      </c>
    </row>
    <row r="1512" spans="1:37" x14ac:dyDescent="0.25">
      <c r="A1512" t="str">
        <f>"1508"</f>
        <v>1508</v>
      </c>
      <c r="B1512" t="str">
        <f t="shared" si="82"/>
        <v>201</v>
      </c>
      <c r="C1512" t="str">
        <f t="shared" si="84"/>
        <v>61</v>
      </c>
      <c r="D1512" t="str">
        <f>"23"</f>
        <v>23</v>
      </c>
      <c r="E1512" t="str">
        <f>"201-61-23"</f>
        <v>201-61-23</v>
      </c>
      <c r="F1512" t="s">
        <v>41</v>
      </c>
      <c r="G1512" t="s">
        <v>42</v>
      </c>
      <c r="H1512" t="s">
        <v>43</v>
      </c>
      <c r="R1512">
        <v>0</v>
      </c>
      <c r="S1512">
        <v>0</v>
      </c>
      <c r="T1512">
        <v>1</v>
      </c>
      <c r="U1512">
        <v>0</v>
      </c>
      <c r="V1512">
        <v>0</v>
      </c>
      <c r="W1512">
        <v>0</v>
      </c>
      <c r="X1512">
        <v>1</v>
      </c>
      <c r="Y1512">
        <v>0</v>
      </c>
      <c r="Z1512">
        <v>1</v>
      </c>
      <c r="AA1512">
        <v>1</v>
      </c>
      <c r="AB1512">
        <v>0</v>
      </c>
      <c r="AC1512">
        <v>0</v>
      </c>
      <c r="AD1512">
        <v>1</v>
      </c>
      <c r="AE1512">
        <v>0</v>
      </c>
      <c r="AF1512">
        <v>1</v>
      </c>
      <c r="AG1512">
        <v>0</v>
      </c>
      <c r="AH1512">
        <v>1</v>
      </c>
      <c r="AI1512">
        <v>0</v>
      </c>
    </row>
    <row r="1513" spans="1:37" x14ac:dyDescent="0.25">
      <c r="A1513" t="str">
        <f>"1509"</f>
        <v>1509</v>
      </c>
      <c r="B1513" t="str">
        <f t="shared" si="82"/>
        <v>201</v>
      </c>
      <c r="C1513" t="str">
        <f t="shared" si="84"/>
        <v>61</v>
      </c>
      <c r="D1513" t="str">
        <f>"16"</f>
        <v>16</v>
      </c>
      <c r="E1513" t="str">
        <f>"201-61-16"</f>
        <v>201-61-16</v>
      </c>
      <c r="F1513" t="s">
        <v>41</v>
      </c>
      <c r="G1513" t="s">
        <v>42</v>
      </c>
      <c r="H1513" t="s">
        <v>43</v>
      </c>
      <c r="R1513">
        <v>0</v>
      </c>
      <c r="S1513">
        <v>1</v>
      </c>
      <c r="T1513">
        <v>0</v>
      </c>
      <c r="U1513">
        <v>1</v>
      </c>
      <c r="V1513">
        <v>0</v>
      </c>
      <c r="W1513">
        <v>0</v>
      </c>
      <c r="X1513">
        <v>1</v>
      </c>
      <c r="Y1513">
        <v>0</v>
      </c>
      <c r="Z1513">
        <v>0</v>
      </c>
      <c r="AA1513">
        <v>0</v>
      </c>
      <c r="AB1513">
        <v>1</v>
      </c>
      <c r="AC1513">
        <v>0</v>
      </c>
      <c r="AD1513">
        <v>0</v>
      </c>
      <c r="AE1513">
        <v>1</v>
      </c>
      <c r="AF1513">
        <v>0</v>
      </c>
      <c r="AG1513">
        <v>1</v>
      </c>
      <c r="AH1513">
        <v>0</v>
      </c>
      <c r="AI1513">
        <v>1</v>
      </c>
    </row>
    <row r="1514" spans="1:37" x14ac:dyDescent="0.25">
      <c r="A1514" t="str">
        <f>"1510"</f>
        <v>1510</v>
      </c>
      <c r="B1514" t="str">
        <f t="shared" si="82"/>
        <v>201</v>
      </c>
      <c r="C1514" t="str">
        <f t="shared" si="84"/>
        <v>61</v>
      </c>
      <c r="D1514" t="str">
        <f>"15"</f>
        <v>15</v>
      </c>
      <c r="E1514" t="str">
        <f>"201-61-15"</f>
        <v>201-61-15</v>
      </c>
      <c r="F1514" t="s">
        <v>41</v>
      </c>
      <c r="G1514" t="s">
        <v>42</v>
      </c>
      <c r="H1514" t="s">
        <v>43</v>
      </c>
      <c r="R1514">
        <v>0</v>
      </c>
      <c r="S1514">
        <v>0</v>
      </c>
      <c r="T1514">
        <v>1</v>
      </c>
      <c r="U1514">
        <v>0</v>
      </c>
      <c r="V1514">
        <v>0</v>
      </c>
      <c r="W1514">
        <v>0</v>
      </c>
      <c r="X1514">
        <v>0</v>
      </c>
      <c r="Y1514">
        <v>1</v>
      </c>
      <c r="Z1514">
        <v>1</v>
      </c>
      <c r="AA1514">
        <v>1</v>
      </c>
      <c r="AB1514">
        <v>1</v>
      </c>
      <c r="AC1514">
        <v>0</v>
      </c>
      <c r="AD1514">
        <v>0</v>
      </c>
      <c r="AE1514">
        <v>0</v>
      </c>
      <c r="AF1514">
        <v>0</v>
      </c>
      <c r="AG1514">
        <v>1</v>
      </c>
      <c r="AH1514">
        <v>1</v>
      </c>
      <c r="AI1514">
        <v>0</v>
      </c>
    </row>
    <row r="1515" spans="1:37" x14ac:dyDescent="0.25">
      <c r="A1515" t="str">
        <f>"1511"</f>
        <v>1511</v>
      </c>
      <c r="B1515" t="str">
        <f t="shared" si="82"/>
        <v>201</v>
      </c>
      <c r="C1515" t="str">
        <f t="shared" si="84"/>
        <v>61</v>
      </c>
      <c r="D1515" t="str">
        <f>"10"</f>
        <v>10</v>
      </c>
      <c r="E1515" t="str">
        <f>"201-61-10"</f>
        <v>201-61-10</v>
      </c>
      <c r="F1515" t="s">
        <v>41</v>
      </c>
      <c r="G1515" t="s">
        <v>42</v>
      </c>
      <c r="H1515" t="s">
        <v>43</v>
      </c>
      <c r="R1515">
        <v>0</v>
      </c>
      <c r="S1515">
        <v>1</v>
      </c>
      <c r="T1515">
        <v>0</v>
      </c>
      <c r="U1515">
        <v>1</v>
      </c>
      <c r="V1515">
        <v>1</v>
      </c>
      <c r="W1515">
        <v>0</v>
      </c>
      <c r="X1515">
        <v>1</v>
      </c>
      <c r="Y1515">
        <v>0</v>
      </c>
      <c r="Z1515">
        <v>0</v>
      </c>
      <c r="AA1515">
        <v>0</v>
      </c>
      <c r="AB1515">
        <v>1</v>
      </c>
      <c r="AC1515">
        <v>0</v>
      </c>
      <c r="AD1515">
        <v>0</v>
      </c>
      <c r="AE1515">
        <v>1</v>
      </c>
      <c r="AF1515">
        <v>0</v>
      </c>
      <c r="AG1515">
        <v>1</v>
      </c>
      <c r="AH1515">
        <v>0</v>
      </c>
      <c r="AI1515">
        <v>1</v>
      </c>
    </row>
    <row r="1516" spans="1:37" x14ac:dyDescent="0.25">
      <c r="A1516" t="str">
        <f>"1512"</f>
        <v>1512</v>
      </c>
      <c r="B1516" t="str">
        <f t="shared" si="82"/>
        <v>201</v>
      </c>
      <c r="C1516" t="str">
        <f t="shared" si="84"/>
        <v>61</v>
      </c>
      <c r="D1516" t="str">
        <f>"6"</f>
        <v>6</v>
      </c>
      <c r="E1516" t="str">
        <f>"201-61-6"</f>
        <v>201-61-6</v>
      </c>
      <c r="F1516" t="s">
        <v>41</v>
      </c>
      <c r="G1516" t="s">
        <v>42</v>
      </c>
      <c r="H1516" t="s">
        <v>43</v>
      </c>
      <c r="R1516">
        <v>0</v>
      </c>
      <c r="S1516">
        <v>1</v>
      </c>
      <c r="T1516">
        <v>0</v>
      </c>
      <c r="U1516">
        <v>1</v>
      </c>
      <c r="V1516">
        <v>1</v>
      </c>
      <c r="W1516">
        <v>0</v>
      </c>
      <c r="X1516">
        <v>1</v>
      </c>
      <c r="Y1516">
        <v>0</v>
      </c>
      <c r="Z1516">
        <v>0</v>
      </c>
      <c r="AA1516">
        <v>0</v>
      </c>
      <c r="AB1516">
        <v>0</v>
      </c>
      <c r="AC1516">
        <v>0</v>
      </c>
      <c r="AD1516">
        <v>0</v>
      </c>
      <c r="AE1516">
        <v>1</v>
      </c>
      <c r="AF1516">
        <v>0</v>
      </c>
      <c r="AG1516">
        <v>1</v>
      </c>
      <c r="AH1516">
        <v>0</v>
      </c>
      <c r="AI1516">
        <v>1</v>
      </c>
    </row>
    <row r="1517" spans="1:37" x14ac:dyDescent="0.25">
      <c r="A1517" t="str">
        <f>"1513"</f>
        <v>1513</v>
      </c>
      <c r="B1517" t="str">
        <f t="shared" si="82"/>
        <v>201</v>
      </c>
      <c r="C1517" t="str">
        <f t="shared" si="84"/>
        <v>61</v>
      </c>
      <c r="D1517" t="str">
        <f>"1"</f>
        <v>1</v>
      </c>
      <c r="E1517" t="str">
        <f>"201-61-1"</f>
        <v>201-61-1</v>
      </c>
      <c r="F1517" t="s">
        <v>41</v>
      </c>
      <c r="G1517" t="s">
        <v>42</v>
      </c>
      <c r="H1517" t="s">
        <v>43</v>
      </c>
      <c r="R1517">
        <v>1</v>
      </c>
      <c r="S1517">
        <v>0</v>
      </c>
      <c r="T1517">
        <v>0</v>
      </c>
      <c r="U1517">
        <v>1</v>
      </c>
      <c r="V1517">
        <v>0</v>
      </c>
      <c r="W1517">
        <v>0</v>
      </c>
      <c r="X1517">
        <v>0</v>
      </c>
      <c r="Y1517">
        <v>0</v>
      </c>
      <c r="Z1517">
        <v>1</v>
      </c>
      <c r="AA1517">
        <v>1</v>
      </c>
      <c r="AB1517">
        <v>1</v>
      </c>
      <c r="AC1517">
        <v>0</v>
      </c>
      <c r="AD1517">
        <v>0</v>
      </c>
      <c r="AE1517">
        <v>1</v>
      </c>
      <c r="AF1517">
        <v>0</v>
      </c>
      <c r="AG1517">
        <v>1</v>
      </c>
      <c r="AH1517">
        <v>0</v>
      </c>
      <c r="AI1517">
        <v>1</v>
      </c>
    </row>
    <row r="1518" spans="1:37" x14ac:dyDescent="0.25">
      <c r="A1518" t="str">
        <f>"1514"</f>
        <v>1514</v>
      </c>
      <c r="B1518" t="str">
        <f t="shared" si="82"/>
        <v>201</v>
      </c>
      <c r="C1518" t="str">
        <f t="shared" si="84"/>
        <v>61</v>
      </c>
      <c r="D1518" t="str">
        <f>"25"</f>
        <v>25</v>
      </c>
      <c r="E1518" t="str">
        <f>"201-61-25"</f>
        <v>201-61-25</v>
      </c>
      <c r="F1518" t="s">
        <v>41</v>
      </c>
      <c r="G1518" t="s">
        <v>42</v>
      </c>
      <c r="H1518" t="s">
        <v>43</v>
      </c>
      <c r="R1518">
        <v>0</v>
      </c>
      <c r="S1518">
        <v>1</v>
      </c>
      <c r="T1518">
        <v>0</v>
      </c>
      <c r="U1518">
        <v>1</v>
      </c>
      <c r="V1518">
        <v>0</v>
      </c>
      <c r="W1518">
        <v>0</v>
      </c>
      <c r="X1518">
        <v>1</v>
      </c>
      <c r="Y1518">
        <v>0</v>
      </c>
      <c r="Z1518">
        <v>0</v>
      </c>
      <c r="AA1518">
        <v>0</v>
      </c>
      <c r="AB1518">
        <v>1</v>
      </c>
      <c r="AC1518">
        <v>0</v>
      </c>
      <c r="AD1518">
        <v>0</v>
      </c>
      <c r="AE1518">
        <v>1</v>
      </c>
      <c r="AF1518">
        <v>0</v>
      </c>
      <c r="AG1518">
        <v>1</v>
      </c>
      <c r="AH1518">
        <v>0</v>
      </c>
      <c r="AI1518">
        <v>1</v>
      </c>
    </row>
    <row r="1519" spans="1:37" x14ac:dyDescent="0.25">
      <c r="A1519" t="str">
        <f>"1515"</f>
        <v>1515</v>
      </c>
      <c r="B1519" t="str">
        <f t="shared" si="82"/>
        <v>201</v>
      </c>
      <c r="C1519" t="str">
        <f t="shared" si="84"/>
        <v>61</v>
      </c>
      <c r="D1519" t="str">
        <f>"18"</f>
        <v>18</v>
      </c>
      <c r="E1519" t="str">
        <f>"201-61-18"</f>
        <v>201-61-18</v>
      </c>
      <c r="F1519" t="s">
        <v>41</v>
      </c>
      <c r="G1519" t="s">
        <v>42</v>
      </c>
      <c r="H1519" t="s">
        <v>43</v>
      </c>
      <c r="R1519">
        <v>0</v>
      </c>
      <c r="S1519">
        <v>0</v>
      </c>
      <c r="T1519">
        <v>1</v>
      </c>
      <c r="U1519">
        <v>0</v>
      </c>
      <c r="V1519">
        <v>0</v>
      </c>
      <c r="W1519">
        <v>1</v>
      </c>
      <c r="X1519">
        <v>0</v>
      </c>
      <c r="Y1519">
        <v>0</v>
      </c>
      <c r="Z1519">
        <v>1</v>
      </c>
      <c r="AA1519">
        <v>1</v>
      </c>
      <c r="AB1519">
        <v>0</v>
      </c>
      <c r="AC1519">
        <v>1</v>
      </c>
      <c r="AD1519">
        <v>0</v>
      </c>
      <c r="AE1519">
        <v>0</v>
      </c>
      <c r="AF1519">
        <v>0</v>
      </c>
      <c r="AG1519">
        <v>1</v>
      </c>
      <c r="AH1519">
        <v>0</v>
      </c>
      <c r="AI1519">
        <v>1</v>
      </c>
    </row>
    <row r="1520" spans="1:37" x14ac:dyDescent="0.25">
      <c r="A1520" t="str">
        <f>"1516"</f>
        <v>1516</v>
      </c>
      <c r="B1520" t="str">
        <f t="shared" si="82"/>
        <v>201</v>
      </c>
      <c r="C1520" t="str">
        <f t="shared" si="84"/>
        <v>61</v>
      </c>
      <c r="D1520" t="str">
        <f>"17"</f>
        <v>17</v>
      </c>
      <c r="E1520" t="str">
        <f>"201-61-17"</f>
        <v>201-61-17</v>
      </c>
      <c r="F1520" t="s">
        <v>41</v>
      </c>
      <c r="G1520" t="s">
        <v>42</v>
      </c>
      <c r="H1520" t="s">
        <v>43</v>
      </c>
      <c r="R1520">
        <v>0</v>
      </c>
      <c r="S1520">
        <v>0</v>
      </c>
      <c r="T1520">
        <v>0</v>
      </c>
      <c r="U1520">
        <v>0</v>
      </c>
      <c r="V1520">
        <v>0</v>
      </c>
      <c r="W1520">
        <v>0</v>
      </c>
      <c r="X1520">
        <v>0</v>
      </c>
      <c r="Y1520">
        <v>0</v>
      </c>
      <c r="Z1520">
        <v>0</v>
      </c>
      <c r="AA1520">
        <v>1</v>
      </c>
      <c r="AB1520">
        <v>0</v>
      </c>
      <c r="AC1520">
        <v>0</v>
      </c>
      <c r="AD1520">
        <v>0</v>
      </c>
      <c r="AE1520">
        <v>0</v>
      </c>
      <c r="AF1520">
        <v>1</v>
      </c>
      <c r="AG1520">
        <v>0</v>
      </c>
      <c r="AH1520">
        <v>1</v>
      </c>
      <c r="AI1520">
        <v>0</v>
      </c>
    </row>
    <row r="1521" spans="1:35" x14ac:dyDescent="0.25">
      <c r="A1521" t="str">
        <f>"1517"</f>
        <v>1517</v>
      </c>
      <c r="B1521" t="str">
        <f t="shared" si="82"/>
        <v>201</v>
      </c>
      <c r="C1521" t="str">
        <f t="shared" si="84"/>
        <v>61</v>
      </c>
      <c r="D1521" t="str">
        <f>"11"</f>
        <v>11</v>
      </c>
      <c r="E1521" t="str">
        <f>"201-61-11"</f>
        <v>201-61-11</v>
      </c>
      <c r="F1521" t="s">
        <v>41</v>
      </c>
      <c r="G1521" t="s">
        <v>42</v>
      </c>
      <c r="H1521" t="s">
        <v>43</v>
      </c>
      <c r="R1521">
        <v>0</v>
      </c>
      <c r="S1521">
        <v>0</v>
      </c>
      <c r="T1521">
        <v>0</v>
      </c>
      <c r="U1521">
        <v>0</v>
      </c>
      <c r="V1521">
        <v>0</v>
      </c>
      <c r="W1521">
        <v>1</v>
      </c>
      <c r="X1521">
        <v>0</v>
      </c>
      <c r="Y1521">
        <v>1</v>
      </c>
      <c r="Z1521">
        <v>1</v>
      </c>
      <c r="AA1521">
        <v>1</v>
      </c>
      <c r="AB1521">
        <v>1</v>
      </c>
      <c r="AC1521">
        <v>1</v>
      </c>
      <c r="AD1521">
        <v>0</v>
      </c>
      <c r="AE1521">
        <v>0</v>
      </c>
      <c r="AF1521">
        <v>0</v>
      </c>
      <c r="AG1521">
        <v>1</v>
      </c>
      <c r="AH1521">
        <v>0</v>
      </c>
      <c r="AI1521">
        <v>1</v>
      </c>
    </row>
    <row r="1522" spans="1:35" x14ac:dyDescent="0.25">
      <c r="A1522" t="str">
        <f>"1518"</f>
        <v>1518</v>
      </c>
      <c r="B1522" t="str">
        <f t="shared" si="82"/>
        <v>201</v>
      </c>
      <c r="C1522" t="str">
        <f t="shared" si="84"/>
        <v>61</v>
      </c>
      <c r="D1522" t="str">
        <f>"7"</f>
        <v>7</v>
      </c>
      <c r="E1522" t="str">
        <f>"201-61-7"</f>
        <v>201-61-7</v>
      </c>
      <c r="F1522" t="s">
        <v>41</v>
      </c>
      <c r="G1522" t="s">
        <v>42</v>
      </c>
      <c r="H1522" t="s">
        <v>43</v>
      </c>
      <c r="R1522">
        <v>1</v>
      </c>
      <c r="S1522">
        <v>0</v>
      </c>
      <c r="T1522">
        <v>0</v>
      </c>
      <c r="U1522">
        <v>1</v>
      </c>
      <c r="V1522">
        <v>0</v>
      </c>
      <c r="W1522">
        <v>0</v>
      </c>
      <c r="X1522">
        <v>0</v>
      </c>
      <c r="Y1522">
        <v>0</v>
      </c>
      <c r="Z1522">
        <v>1</v>
      </c>
      <c r="AA1522">
        <v>1</v>
      </c>
      <c r="AB1522">
        <v>1</v>
      </c>
      <c r="AC1522">
        <v>0</v>
      </c>
      <c r="AD1522">
        <v>0</v>
      </c>
      <c r="AE1522">
        <v>0</v>
      </c>
      <c r="AF1522">
        <v>0</v>
      </c>
      <c r="AG1522">
        <v>1</v>
      </c>
      <c r="AH1522">
        <v>1</v>
      </c>
      <c r="AI1522">
        <v>0</v>
      </c>
    </row>
    <row r="1523" spans="1:35" x14ac:dyDescent="0.25">
      <c r="A1523" t="str">
        <f>"1519"</f>
        <v>1519</v>
      </c>
      <c r="B1523" t="str">
        <f t="shared" si="82"/>
        <v>201</v>
      </c>
      <c r="C1523" t="str">
        <f t="shared" si="84"/>
        <v>61</v>
      </c>
      <c r="D1523" t="str">
        <f>"2"</f>
        <v>2</v>
      </c>
      <c r="E1523" t="str">
        <f>"201-61-2"</f>
        <v>201-61-2</v>
      </c>
      <c r="F1523" t="s">
        <v>41</v>
      </c>
      <c r="G1523" t="s">
        <v>42</v>
      </c>
      <c r="H1523" t="s">
        <v>43</v>
      </c>
      <c r="R1523">
        <v>0</v>
      </c>
      <c r="S1523">
        <v>1</v>
      </c>
      <c r="T1523">
        <v>1</v>
      </c>
      <c r="U1523">
        <v>0</v>
      </c>
      <c r="V1523">
        <v>1</v>
      </c>
      <c r="W1523">
        <v>0</v>
      </c>
      <c r="X1523">
        <v>0</v>
      </c>
      <c r="Y1523">
        <v>0</v>
      </c>
      <c r="Z1523">
        <v>1</v>
      </c>
      <c r="AA1523">
        <v>0</v>
      </c>
      <c r="AB1523">
        <v>0</v>
      </c>
      <c r="AC1523">
        <v>1</v>
      </c>
      <c r="AD1523">
        <v>0</v>
      </c>
      <c r="AE1523">
        <v>1</v>
      </c>
      <c r="AF1523">
        <v>0</v>
      </c>
      <c r="AG1523">
        <v>1</v>
      </c>
      <c r="AH1523">
        <v>0</v>
      </c>
      <c r="AI1523">
        <v>1</v>
      </c>
    </row>
    <row r="1524" spans="1:35" x14ac:dyDescent="0.25">
      <c r="A1524" t="str">
        <f>"1520"</f>
        <v>1520</v>
      </c>
      <c r="B1524" t="str">
        <f t="shared" si="82"/>
        <v>201</v>
      </c>
      <c r="C1524" t="str">
        <f t="shared" si="84"/>
        <v>61</v>
      </c>
      <c r="D1524" t="str">
        <f>"20"</f>
        <v>20</v>
      </c>
      <c r="E1524" t="str">
        <f>"201-61-20"</f>
        <v>201-61-20</v>
      </c>
      <c r="F1524" t="s">
        <v>41</v>
      </c>
      <c r="G1524" t="s">
        <v>42</v>
      </c>
      <c r="H1524" t="s">
        <v>43</v>
      </c>
      <c r="R1524">
        <v>0</v>
      </c>
      <c r="S1524">
        <v>0</v>
      </c>
      <c r="T1524">
        <v>1</v>
      </c>
      <c r="U1524">
        <v>0</v>
      </c>
      <c r="V1524">
        <v>0</v>
      </c>
      <c r="W1524">
        <v>0</v>
      </c>
      <c r="X1524">
        <v>0</v>
      </c>
      <c r="Y1524">
        <v>1</v>
      </c>
      <c r="Z1524">
        <v>1</v>
      </c>
      <c r="AA1524">
        <v>1</v>
      </c>
      <c r="AB1524">
        <v>1</v>
      </c>
      <c r="AC1524">
        <v>0</v>
      </c>
      <c r="AD1524">
        <v>0</v>
      </c>
      <c r="AE1524">
        <v>0</v>
      </c>
      <c r="AF1524">
        <v>0</v>
      </c>
      <c r="AG1524">
        <v>1</v>
      </c>
      <c r="AH1524">
        <v>1</v>
      </c>
      <c r="AI1524">
        <v>0</v>
      </c>
    </row>
    <row r="1525" spans="1:35" x14ac:dyDescent="0.25">
      <c r="A1525" t="str">
        <f>"1521"</f>
        <v>1521</v>
      </c>
      <c r="B1525" t="str">
        <f t="shared" si="82"/>
        <v>201</v>
      </c>
      <c r="C1525" t="str">
        <f t="shared" si="84"/>
        <v>61</v>
      </c>
      <c r="D1525" t="str">
        <f>"19"</f>
        <v>19</v>
      </c>
      <c r="E1525" t="str">
        <f>"201-61-19"</f>
        <v>201-61-19</v>
      </c>
      <c r="F1525" t="s">
        <v>41</v>
      </c>
      <c r="G1525" t="s">
        <v>42</v>
      </c>
      <c r="H1525" t="s">
        <v>43</v>
      </c>
      <c r="R1525">
        <v>0</v>
      </c>
      <c r="S1525">
        <v>1</v>
      </c>
      <c r="T1525">
        <v>0</v>
      </c>
      <c r="U1525">
        <v>1</v>
      </c>
      <c r="V1525">
        <v>1</v>
      </c>
      <c r="W1525">
        <v>0</v>
      </c>
      <c r="X1525">
        <v>1</v>
      </c>
      <c r="Y1525">
        <v>0</v>
      </c>
      <c r="Z1525">
        <v>0</v>
      </c>
      <c r="AA1525">
        <v>0</v>
      </c>
      <c r="AB1525">
        <v>0</v>
      </c>
      <c r="AC1525">
        <v>0</v>
      </c>
      <c r="AD1525">
        <v>0</v>
      </c>
      <c r="AE1525">
        <v>1</v>
      </c>
      <c r="AF1525">
        <v>0</v>
      </c>
      <c r="AG1525">
        <v>1</v>
      </c>
      <c r="AH1525">
        <v>0</v>
      </c>
      <c r="AI1525">
        <v>1</v>
      </c>
    </row>
    <row r="1526" spans="1:35" x14ac:dyDescent="0.25">
      <c r="A1526" t="str">
        <f>"1522"</f>
        <v>1522</v>
      </c>
      <c r="B1526" t="str">
        <f t="shared" si="82"/>
        <v>201</v>
      </c>
      <c r="C1526" t="str">
        <f t="shared" si="84"/>
        <v>61</v>
      </c>
      <c r="D1526" t="str">
        <f>"12"</f>
        <v>12</v>
      </c>
      <c r="E1526" t="str">
        <f>"201-61-12"</f>
        <v>201-61-12</v>
      </c>
      <c r="F1526" t="s">
        <v>41</v>
      </c>
      <c r="G1526" t="s">
        <v>42</v>
      </c>
      <c r="H1526" t="s">
        <v>43</v>
      </c>
      <c r="R1526">
        <v>0</v>
      </c>
      <c r="S1526">
        <v>0</v>
      </c>
      <c r="T1526">
        <v>0</v>
      </c>
      <c r="U1526">
        <v>0</v>
      </c>
      <c r="V1526">
        <v>0</v>
      </c>
      <c r="W1526">
        <v>0</v>
      </c>
      <c r="X1526">
        <v>0</v>
      </c>
      <c r="Y1526">
        <v>0</v>
      </c>
      <c r="Z1526">
        <v>0</v>
      </c>
      <c r="AA1526">
        <v>0</v>
      </c>
      <c r="AB1526">
        <v>1</v>
      </c>
      <c r="AC1526">
        <v>0</v>
      </c>
      <c r="AD1526">
        <v>0</v>
      </c>
      <c r="AE1526">
        <v>0</v>
      </c>
      <c r="AF1526">
        <v>0</v>
      </c>
      <c r="AG1526">
        <v>1</v>
      </c>
      <c r="AH1526">
        <v>0</v>
      </c>
      <c r="AI1526">
        <v>1</v>
      </c>
    </row>
    <row r="1527" spans="1:35" x14ac:dyDescent="0.25">
      <c r="A1527" t="str">
        <f>"1523"</f>
        <v>1523</v>
      </c>
      <c r="B1527" t="str">
        <f t="shared" si="82"/>
        <v>201</v>
      </c>
      <c r="C1527" t="str">
        <f t="shared" si="84"/>
        <v>61</v>
      </c>
      <c r="D1527" t="str">
        <f>"8"</f>
        <v>8</v>
      </c>
      <c r="E1527" t="str">
        <f>"201-61-8"</f>
        <v>201-61-8</v>
      </c>
      <c r="F1527" t="s">
        <v>41</v>
      </c>
      <c r="G1527" t="s">
        <v>42</v>
      </c>
      <c r="H1527" t="s">
        <v>43</v>
      </c>
      <c r="R1527">
        <v>1</v>
      </c>
      <c r="S1527">
        <v>0</v>
      </c>
      <c r="T1527">
        <v>1</v>
      </c>
      <c r="U1527">
        <v>0</v>
      </c>
      <c r="V1527">
        <v>0</v>
      </c>
      <c r="W1527">
        <v>0</v>
      </c>
      <c r="X1527">
        <v>0</v>
      </c>
      <c r="Y1527">
        <v>0</v>
      </c>
      <c r="Z1527">
        <v>0</v>
      </c>
      <c r="AA1527">
        <v>0</v>
      </c>
      <c r="AB1527">
        <v>0</v>
      </c>
      <c r="AC1527">
        <v>1</v>
      </c>
      <c r="AD1527">
        <v>0</v>
      </c>
      <c r="AE1527">
        <v>0</v>
      </c>
      <c r="AF1527">
        <v>1</v>
      </c>
      <c r="AG1527">
        <v>0</v>
      </c>
      <c r="AH1527">
        <v>1</v>
      </c>
      <c r="AI1527">
        <v>0</v>
      </c>
    </row>
    <row r="1528" spans="1:35" x14ac:dyDescent="0.25">
      <c r="A1528" t="str">
        <f>"1524"</f>
        <v>1524</v>
      </c>
      <c r="B1528" t="str">
        <f t="shared" si="82"/>
        <v>201</v>
      </c>
      <c r="C1528" t="str">
        <f t="shared" si="84"/>
        <v>61</v>
      </c>
      <c r="D1528" t="str">
        <f>"4"</f>
        <v>4</v>
      </c>
      <c r="E1528" t="str">
        <f>"201-61-4"</f>
        <v>201-61-4</v>
      </c>
      <c r="F1528" t="s">
        <v>41</v>
      </c>
      <c r="G1528" t="s">
        <v>42</v>
      </c>
      <c r="H1528" t="s">
        <v>43</v>
      </c>
      <c r="R1528">
        <v>0</v>
      </c>
      <c r="S1528">
        <v>1</v>
      </c>
      <c r="T1528">
        <v>0</v>
      </c>
      <c r="U1528">
        <v>1</v>
      </c>
      <c r="V1528">
        <v>1</v>
      </c>
      <c r="W1528">
        <v>0</v>
      </c>
      <c r="X1528">
        <v>1</v>
      </c>
      <c r="Y1528">
        <v>0</v>
      </c>
      <c r="Z1528">
        <v>0</v>
      </c>
      <c r="AA1528">
        <v>0</v>
      </c>
      <c r="AB1528">
        <v>0</v>
      </c>
      <c r="AC1528">
        <v>0</v>
      </c>
      <c r="AD1528">
        <v>0</v>
      </c>
      <c r="AE1528">
        <v>1</v>
      </c>
      <c r="AF1528">
        <v>0</v>
      </c>
      <c r="AG1528">
        <v>0</v>
      </c>
      <c r="AH1528">
        <v>0</v>
      </c>
      <c r="AI1528">
        <v>0</v>
      </c>
    </row>
    <row r="1529" spans="1:35" x14ac:dyDescent="0.25">
      <c r="A1529" t="str">
        <f>"1525"</f>
        <v>1525</v>
      </c>
      <c r="B1529" t="str">
        <f t="shared" si="82"/>
        <v>201</v>
      </c>
      <c r="C1529" t="str">
        <f t="shared" si="84"/>
        <v>61</v>
      </c>
      <c r="D1529" t="str">
        <f>"13"</f>
        <v>13</v>
      </c>
      <c r="E1529" t="str">
        <f>"201-61-13"</f>
        <v>201-61-13</v>
      </c>
      <c r="F1529" t="s">
        <v>41</v>
      </c>
      <c r="G1529" t="s">
        <v>42</v>
      </c>
      <c r="H1529" t="s">
        <v>43</v>
      </c>
      <c r="R1529">
        <v>0</v>
      </c>
      <c r="S1529">
        <v>1</v>
      </c>
      <c r="T1529">
        <v>0</v>
      </c>
      <c r="U1529">
        <v>0</v>
      </c>
      <c r="V1529">
        <v>1</v>
      </c>
      <c r="W1529">
        <v>1</v>
      </c>
      <c r="X1529">
        <v>0</v>
      </c>
      <c r="Y1529">
        <v>0</v>
      </c>
      <c r="Z1529">
        <v>0</v>
      </c>
      <c r="AA1529">
        <v>1</v>
      </c>
      <c r="AB1529">
        <v>1</v>
      </c>
      <c r="AC1529">
        <v>0</v>
      </c>
      <c r="AD1529">
        <v>0</v>
      </c>
      <c r="AE1529">
        <v>1</v>
      </c>
      <c r="AF1529">
        <v>1</v>
      </c>
      <c r="AG1529">
        <v>0</v>
      </c>
      <c r="AH1529">
        <v>1</v>
      </c>
      <c r="AI1529">
        <v>0</v>
      </c>
    </row>
    <row r="1530" spans="1:35" x14ac:dyDescent="0.25">
      <c r="A1530" t="str">
        <f>"1526"</f>
        <v>1526</v>
      </c>
      <c r="B1530" t="str">
        <f t="shared" si="82"/>
        <v>201</v>
      </c>
      <c r="C1530" t="str">
        <f t="shared" ref="C1530:C1554" si="85">"62"</f>
        <v>62</v>
      </c>
      <c r="D1530" t="str">
        <f>"22"</f>
        <v>22</v>
      </c>
      <c r="E1530" t="str">
        <f>"201-62-22"</f>
        <v>201-62-22</v>
      </c>
      <c r="F1530" t="s">
        <v>41</v>
      </c>
      <c r="G1530" t="s">
        <v>42</v>
      </c>
      <c r="H1530" t="s">
        <v>43</v>
      </c>
      <c r="R1530">
        <v>1</v>
      </c>
      <c r="S1530">
        <v>0</v>
      </c>
      <c r="T1530">
        <v>0</v>
      </c>
      <c r="U1530">
        <v>0</v>
      </c>
      <c r="V1530">
        <v>0</v>
      </c>
      <c r="W1530">
        <v>1</v>
      </c>
      <c r="X1530">
        <v>0</v>
      </c>
      <c r="Y1530">
        <v>1</v>
      </c>
      <c r="Z1530">
        <v>1</v>
      </c>
      <c r="AA1530">
        <v>0</v>
      </c>
      <c r="AB1530">
        <v>0</v>
      </c>
      <c r="AC1530">
        <v>1</v>
      </c>
      <c r="AD1530">
        <v>0</v>
      </c>
      <c r="AE1530">
        <v>1</v>
      </c>
      <c r="AF1530">
        <v>0</v>
      </c>
      <c r="AG1530">
        <v>1</v>
      </c>
      <c r="AH1530">
        <v>0</v>
      </c>
      <c r="AI1530">
        <v>1</v>
      </c>
    </row>
    <row r="1531" spans="1:35" x14ac:dyDescent="0.25">
      <c r="A1531" t="str">
        <f>"1527"</f>
        <v>1527</v>
      </c>
      <c r="B1531" t="str">
        <f t="shared" si="82"/>
        <v>201</v>
      </c>
      <c r="C1531" t="str">
        <f t="shared" si="85"/>
        <v>62</v>
      </c>
      <c r="D1531" t="str">
        <f>"21"</f>
        <v>21</v>
      </c>
      <c r="E1531" t="str">
        <f>"201-62-21"</f>
        <v>201-62-21</v>
      </c>
      <c r="F1531" t="s">
        <v>41</v>
      </c>
      <c r="G1531" t="s">
        <v>42</v>
      </c>
      <c r="H1531" t="s">
        <v>43</v>
      </c>
      <c r="R1531">
        <v>1</v>
      </c>
      <c r="S1531">
        <v>0</v>
      </c>
      <c r="T1531">
        <v>0</v>
      </c>
      <c r="U1531">
        <v>1</v>
      </c>
      <c r="V1531">
        <v>0</v>
      </c>
      <c r="W1531">
        <v>0</v>
      </c>
      <c r="X1531">
        <v>0</v>
      </c>
      <c r="Y1531">
        <v>0</v>
      </c>
      <c r="Z1531">
        <v>1</v>
      </c>
      <c r="AA1531">
        <v>1</v>
      </c>
      <c r="AB1531">
        <v>1</v>
      </c>
      <c r="AC1531">
        <v>0</v>
      </c>
      <c r="AD1531">
        <v>0</v>
      </c>
      <c r="AE1531">
        <v>1</v>
      </c>
      <c r="AF1531">
        <v>0</v>
      </c>
      <c r="AG1531">
        <v>1</v>
      </c>
      <c r="AH1531">
        <v>0</v>
      </c>
      <c r="AI1531">
        <v>1</v>
      </c>
    </row>
    <row r="1532" spans="1:35" x14ac:dyDescent="0.25">
      <c r="A1532" t="str">
        <f>"1528"</f>
        <v>1528</v>
      </c>
      <c r="B1532" t="str">
        <f t="shared" si="82"/>
        <v>201</v>
      </c>
      <c r="C1532" t="str">
        <f t="shared" si="85"/>
        <v>62</v>
      </c>
      <c r="D1532" t="str">
        <f>"14"</f>
        <v>14</v>
      </c>
      <c r="E1532" t="str">
        <f>"201-62-14"</f>
        <v>201-62-14</v>
      </c>
      <c r="F1532" t="s">
        <v>41</v>
      </c>
      <c r="G1532" t="s">
        <v>42</v>
      </c>
      <c r="H1532" t="s">
        <v>43</v>
      </c>
      <c r="R1532">
        <v>1</v>
      </c>
      <c r="S1532">
        <v>1</v>
      </c>
      <c r="T1532">
        <v>0</v>
      </c>
      <c r="U1532">
        <v>1</v>
      </c>
      <c r="V1532">
        <v>1</v>
      </c>
      <c r="W1532">
        <v>0</v>
      </c>
      <c r="X1532">
        <v>0</v>
      </c>
      <c r="Y1532">
        <v>0</v>
      </c>
      <c r="Z1532">
        <v>0</v>
      </c>
      <c r="AA1532">
        <v>0</v>
      </c>
      <c r="AB1532">
        <v>1</v>
      </c>
      <c r="AC1532">
        <v>0</v>
      </c>
      <c r="AD1532">
        <v>0</v>
      </c>
      <c r="AE1532">
        <v>1</v>
      </c>
      <c r="AF1532">
        <v>1</v>
      </c>
      <c r="AG1532">
        <v>0</v>
      </c>
      <c r="AH1532">
        <v>1</v>
      </c>
      <c r="AI1532">
        <v>0</v>
      </c>
    </row>
    <row r="1533" spans="1:35" x14ac:dyDescent="0.25">
      <c r="A1533" t="str">
        <f>"1529"</f>
        <v>1529</v>
      </c>
      <c r="B1533" t="str">
        <f t="shared" si="82"/>
        <v>201</v>
      </c>
      <c r="C1533" t="str">
        <f t="shared" si="85"/>
        <v>62</v>
      </c>
      <c r="D1533" t="str">
        <f>"13"</f>
        <v>13</v>
      </c>
      <c r="E1533" t="str">
        <f>"201-62-13"</f>
        <v>201-62-13</v>
      </c>
      <c r="F1533" t="s">
        <v>41</v>
      </c>
      <c r="G1533" t="s">
        <v>42</v>
      </c>
      <c r="H1533" t="s">
        <v>43</v>
      </c>
      <c r="R1533">
        <v>1</v>
      </c>
      <c r="S1533">
        <v>1</v>
      </c>
      <c r="T1533">
        <v>0</v>
      </c>
      <c r="U1533">
        <v>1</v>
      </c>
      <c r="V1533">
        <v>1</v>
      </c>
      <c r="W1533">
        <v>0</v>
      </c>
      <c r="X1533">
        <v>0</v>
      </c>
      <c r="Y1533">
        <v>0</v>
      </c>
      <c r="Z1533">
        <v>0</v>
      </c>
      <c r="AA1533">
        <v>0</v>
      </c>
      <c r="AB1533">
        <v>0</v>
      </c>
      <c r="AC1533">
        <v>0</v>
      </c>
      <c r="AD1533">
        <v>1</v>
      </c>
      <c r="AE1533">
        <v>1</v>
      </c>
      <c r="AF1533">
        <v>0</v>
      </c>
      <c r="AG1533">
        <v>1</v>
      </c>
      <c r="AH1533">
        <v>0</v>
      </c>
      <c r="AI1533">
        <v>1</v>
      </c>
    </row>
    <row r="1534" spans="1:35" x14ac:dyDescent="0.25">
      <c r="A1534" t="str">
        <f>"1530"</f>
        <v>1530</v>
      </c>
      <c r="B1534" t="str">
        <f t="shared" si="82"/>
        <v>201</v>
      </c>
      <c r="C1534" t="str">
        <f t="shared" si="85"/>
        <v>62</v>
      </c>
      <c r="D1534" t="str">
        <f>"9"</f>
        <v>9</v>
      </c>
      <c r="E1534" t="str">
        <f>"201-62-9"</f>
        <v>201-62-9</v>
      </c>
      <c r="F1534" t="s">
        <v>41</v>
      </c>
      <c r="G1534" t="s">
        <v>42</v>
      </c>
      <c r="H1534" t="s">
        <v>43</v>
      </c>
      <c r="R1534">
        <v>0</v>
      </c>
      <c r="S1534">
        <v>1</v>
      </c>
      <c r="T1534">
        <v>0</v>
      </c>
      <c r="U1534">
        <v>0</v>
      </c>
      <c r="V1534">
        <v>1</v>
      </c>
      <c r="W1534">
        <v>0</v>
      </c>
      <c r="X1534">
        <v>1</v>
      </c>
      <c r="Y1534">
        <v>0</v>
      </c>
      <c r="Z1534">
        <v>0</v>
      </c>
      <c r="AA1534">
        <v>1</v>
      </c>
      <c r="AB1534">
        <v>0</v>
      </c>
      <c r="AC1534">
        <v>1</v>
      </c>
      <c r="AD1534">
        <v>1</v>
      </c>
      <c r="AE1534">
        <v>0</v>
      </c>
      <c r="AF1534">
        <v>1</v>
      </c>
      <c r="AG1534">
        <v>0</v>
      </c>
      <c r="AH1534">
        <v>1</v>
      </c>
      <c r="AI1534">
        <v>0</v>
      </c>
    </row>
    <row r="1535" spans="1:35" x14ac:dyDescent="0.25">
      <c r="A1535" t="str">
        <f>"1531"</f>
        <v>1531</v>
      </c>
      <c r="B1535" t="str">
        <f t="shared" si="82"/>
        <v>201</v>
      </c>
      <c r="C1535" t="str">
        <f t="shared" si="85"/>
        <v>62</v>
      </c>
      <c r="D1535" t="str">
        <f>"5"</f>
        <v>5</v>
      </c>
      <c r="E1535" t="str">
        <f>"201-62-5"</f>
        <v>201-62-5</v>
      </c>
      <c r="F1535" t="s">
        <v>41</v>
      </c>
      <c r="G1535" t="s">
        <v>42</v>
      </c>
      <c r="H1535" t="s">
        <v>43</v>
      </c>
      <c r="R1535">
        <v>0</v>
      </c>
      <c r="S1535">
        <v>0</v>
      </c>
      <c r="T1535">
        <v>0</v>
      </c>
      <c r="U1535">
        <v>0</v>
      </c>
      <c r="V1535">
        <v>0</v>
      </c>
      <c r="W1535">
        <v>1</v>
      </c>
      <c r="X1535">
        <v>0</v>
      </c>
      <c r="Y1535">
        <v>1</v>
      </c>
      <c r="Z1535">
        <v>1</v>
      </c>
      <c r="AA1535">
        <v>1</v>
      </c>
      <c r="AB1535">
        <v>1</v>
      </c>
      <c r="AC1535">
        <v>0</v>
      </c>
      <c r="AD1535">
        <v>1</v>
      </c>
      <c r="AE1535">
        <v>0</v>
      </c>
      <c r="AF1535">
        <v>1</v>
      </c>
      <c r="AG1535">
        <v>0</v>
      </c>
      <c r="AH1535">
        <v>1</v>
      </c>
      <c r="AI1535">
        <v>0</v>
      </c>
    </row>
    <row r="1536" spans="1:35" x14ac:dyDescent="0.25">
      <c r="A1536" t="str">
        <f>"1532"</f>
        <v>1532</v>
      </c>
      <c r="B1536" t="str">
        <f t="shared" si="82"/>
        <v>201</v>
      </c>
      <c r="C1536" t="str">
        <f t="shared" si="85"/>
        <v>62</v>
      </c>
      <c r="D1536" t="str">
        <f>"2"</f>
        <v>2</v>
      </c>
      <c r="E1536" t="str">
        <f>"201-62-2"</f>
        <v>201-62-2</v>
      </c>
      <c r="F1536" t="s">
        <v>41</v>
      </c>
      <c r="G1536" t="s">
        <v>42</v>
      </c>
      <c r="H1536" t="s">
        <v>43</v>
      </c>
      <c r="R1536">
        <v>1</v>
      </c>
      <c r="S1536">
        <v>0</v>
      </c>
      <c r="T1536">
        <v>0</v>
      </c>
      <c r="U1536">
        <v>0</v>
      </c>
      <c r="V1536">
        <v>0</v>
      </c>
      <c r="W1536">
        <v>1</v>
      </c>
      <c r="X1536">
        <v>0</v>
      </c>
      <c r="Y1536">
        <v>1</v>
      </c>
      <c r="Z1536">
        <v>1</v>
      </c>
      <c r="AA1536">
        <v>0</v>
      </c>
      <c r="AB1536">
        <v>0</v>
      </c>
      <c r="AC1536">
        <v>1</v>
      </c>
      <c r="AD1536">
        <v>0</v>
      </c>
      <c r="AE1536">
        <v>1</v>
      </c>
      <c r="AF1536">
        <v>0</v>
      </c>
      <c r="AG1536">
        <v>1</v>
      </c>
      <c r="AH1536">
        <v>0</v>
      </c>
      <c r="AI1536">
        <v>1</v>
      </c>
    </row>
    <row r="1537" spans="1:35" x14ac:dyDescent="0.25">
      <c r="A1537" t="str">
        <f>"1533"</f>
        <v>1533</v>
      </c>
      <c r="B1537" t="str">
        <f t="shared" si="82"/>
        <v>201</v>
      </c>
      <c r="C1537" t="str">
        <f t="shared" si="85"/>
        <v>62</v>
      </c>
      <c r="D1537" t="str">
        <f>"24"</f>
        <v>24</v>
      </c>
      <c r="E1537" t="str">
        <f>"201-62-24"</f>
        <v>201-62-24</v>
      </c>
      <c r="F1537" t="s">
        <v>41</v>
      </c>
      <c r="G1537" t="s">
        <v>42</v>
      </c>
      <c r="H1537" t="s">
        <v>43</v>
      </c>
      <c r="R1537">
        <v>1</v>
      </c>
      <c r="S1537">
        <v>0</v>
      </c>
      <c r="T1537">
        <v>0</v>
      </c>
      <c r="U1537">
        <v>0</v>
      </c>
      <c r="V1537">
        <v>0</v>
      </c>
      <c r="W1537">
        <v>1</v>
      </c>
      <c r="X1537">
        <v>0</v>
      </c>
      <c r="Y1537">
        <v>1</v>
      </c>
      <c r="Z1537">
        <v>1</v>
      </c>
      <c r="AA1537">
        <v>0</v>
      </c>
      <c r="AB1537">
        <v>0</v>
      </c>
      <c r="AC1537">
        <v>1</v>
      </c>
      <c r="AD1537">
        <v>0</v>
      </c>
      <c r="AE1537">
        <v>1</v>
      </c>
      <c r="AF1537">
        <v>0</v>
      </c>
      <c r="AG1537">
        <v>1</v>
      </c>
      <c r="AH1537">
        <v>0</v>
      </c>
      <c r="AI1537">
        <v>1</v>
      </c>
    </row>
    <row r="1538" spans="1:35" x14ac:dyDescent="0.25">
      <c r="A1538" t="str">
        <f>"1534"</f>
        <v>1534</v>
      </c>
      <c r="B1538" t="str">
        <f t="shared" si="82"/>
        <v>201</v>
      </c>
      <c r="C1538" t="str">
        <f t="shared" si="85"/>
        <v>62</v>
      </c>
      <c r="D1538" t="str">
        <f>"23"</f>
        <v>23</v>
      </c>
      <c r="E1538" t="str">
        <f>"201-62-23"</f>
        <v>201-62-23</v>
      </c>
      <c r="F1538" t="s">
        <v>41</v>
      </c>
      <c r="G1538" t="s">
        <v>42</v>
      </c>
      <c r="H1538" t="s">
        <v>43</v>
      </c>
      <c r="R1538">
        <v>1</v>
      </c>
      <c r="S1538">
        <v>0</v>
      </c>
      <c r="T1538">
        <v>0</v>
      </c>
      <c r="U1538">
        <v>0</v>
      </c>
      <c r="V1538">
        <v>0</v>
      </c>
      <c r="W1538">
        <v>1</v>
      </c>
      <c r="X1538">
        <v>0</v>
      </c>
      <c r="Y1538">
        <v>1</v>
      </c>
      <c r="Z1538">
        <v>1</v>
      </c>
      <c r="AA1538">
        <v>0</v>
      </c>
      <c r="AB1538">
        <v>0</v>
      </c>
      <c r="AC1538">
        <v>1</v>
      </c>
      <c r="AD1538">
        <v>0</v>
      </c>
      <c r="AE1538">
        <v>1</v>
      </c>
      <c r="AF1538">
        <v>0</v>
      </c>
      <c r="AG1538">
        <v>1</v>
      </c>
      <c r="AH1538">
        <v>0</v>
      </c>
      <c r="AI1538">
        <v>1</v>
      </c>
    </row>
    <row r="1539" spans="1:35" x14ac:dyDescent="0.25">
      <c r="A1539" t="str">
        <f>"1535"</f>
        <v>1535</v>
      </c>
      <c r="B1539" t="str">
        <f t="shared" si="82"/>
        <v>201</v>
      </c>
      <c r="C1539" t="str">
        <f t="shared" si="85"/>
        <v>62</v>
      </c>
      <c r="D1539" t="str">
        <f>"16"</f>
        <v>16</v>
      </c>
      <c r="E1539" t="str">
        <f>"201-62-16"</f>
        <v>201-62-16</v>
      </c>
      <c r="F1539" t="s">
        <v>41</v>
      </c>
      <c r="G1539" t="s">
        <v>42</v>
      </c>
      <c r="H1539" t="s">
        <v>43</v>
      </c>
      <c r="R1539">
        <v>0</v>
      </c>
      <c r="S1539">
        <v>1</v>
      </c>
      <c r="T1539">
        <v>0</v>
      </c>
      <c r="U1539">
        <v>1</v>
      </c>
      <c r="V1539">
        <v>1</v>
      </c>
      <c r="W1539">
        <v>0</v>
      </c>
      <c r="X1539">
        <v>1</v>
      </c>
      <c r="Y1539">
        <v>0</v>
      </c>
      <c r="Z1539">
        <v>0</v>
      </c>
      <c r="AA1539">
        <v>0</v>
      </c>
      <c r="AB1539">
        <v>0</v>
      </c>
      <c r="AC1539">
        <v>1</v>
      </c>
      <c r="AD1539">
        <v>0</v>
      </c>
      <c r="AE1539">
        <v>1</v>
      </c>
      <c r="AF1539">
        <v>0</v>
      </c>
      <c r="AG1539">
        <v>1</v>
      </c>
      <c r="AH1539">
        <v>0</v>
      </c>
      <c r="AI1539">
        <v>1</v>
      </c>
    </row>
    <row r="1540" spans="1:35" x14ac:dyDescent="0.25">
      <c r="A1540" t="str">
        <f>"1536"</f>
        <v>1536</v>
      </c>
      <c r="B1540" t="str">
        <f t="shared" si="82"/>
        <v>201</v>
      </c>
      <c r="C1540" t="str">
        <f t="shared" si="85"/>
        <v>62</v>
      </c>
      <c r="D1540" t="str">
        <f>"15"</f>
        <v>15</v>
      </c>
      <c r="E1540" t="str">
        <f>"201-62-15"</f>
        <v>201-62-15</v>
      </c>
      <c r="F1540" t="s">
        <v>41</v>
      </c>
      <c r="G1540" t="s">
        <v>42</v>
      </c>
      <c r="H1540" t="s">
        <v>43</v>
      </c>
      <c r="R1540">
        <v>1</v>
      </c>
      <c r="S1540">
        <v>1</v>
      </c>
      <c r="T1540">
        <v>1</v>
      </c>
      <c r="U1540">
        <v>0</v>
      </c>
      <c r="V1540">
        <v>1</v>
      </c>
      <c r="W1540">
        <v>0</v>
      </c>
      <c r="X1540">
        <v>0</v>
      </c>
      <c r="Y1540">
        <v>0</v>
      </c>
      <c r="Z1540">
        <v>0</v>
      </c>
      <c r="AA1540">
        <v>0</v>
      </c>
      <c r="AB1540">
        <v>0</v>
      </c>
      <c r="AC1540">
        <v>1</v>
      </c>
      <c r="AD1540">
        <v>0</v>
      </c>
      <c r="AE1540">
        <v>1</v>
      </c>
      <c r="AF1540">
        <v>1</v>
      </c>
      <c r="AG1540">
        <v>0</v>
      </c>
      <c r="AH1540">
        <v>1</v>
      </c>
      <c r="AI1540">
        <v>0</v>
      </c>
    </row>
    <row r="1541" spans="1:35" x14ac:dyDescent="0.25">
      <c r="A1541" t="str">
        <f>"1537"</f>
        <v>1537</v>
      </c>
      <c r="B1541" t="str">
        <f t="shared" ref="B1541:B1604" si="86">"201"</f>
        <v>201</v>
      </c>
      <c r="C1541" t="str">
        <f t="shared" si="85"/>
        <v>62</v>
      </c>
      <c r="D1541" t="str">
        <f>"10"</f>
        <v>10</v>
      </c>
      <c r="E1541" t="str">
        <f>"201-62-10"</f>
        <v>201-62-10</v>
      </c>
      <c r="F1541" t="s">
        <v>41</v>
      </c>
      <c r="G1541" t="s">
        <v>42</v>
      </c>
      <c r="H1541" t="s">
        <v>43</v>
      </c>
      <c r="R1541">
        <v>0</v>
      </c>
      <c r="S1541">
        <v>1</v>
      </c>
      <c r="T1541">
        <v>0</v>
      </c>
      <c r="U1541">
        <v>0</v>
      </c>
      <c r="V1541">
        <v>1</v>
      </c>
      <c r="W1541">
        <v>0</v>
      </c>
      <c r="X1541">
        <v>1</v>
      </c>
      <c r="Y1541">
        <v>0</v>
      </c>
      <c r="Z1541">
        <v>1</v>
      </c>
      <c r="AA1541">
        <v>0</v>
      </c>
      <c r="AB1541">
        <v>1</v>
      </c>
      <c r="AC1541">
        <v>0</v>
      </c>
      <c r="AD1541">
        <v>1</v>
      </c>
      <c r="AE1541">
        <v>0</v>
      </c>
      <c r="AF1541">
        <v>1</v>
      </c>
      <c r="AG1541">
        <v>0</v>
      </c>
      <c r="AH1541">
        <v>1</v>
      </c>
      <c r="AI1541">
        <v>0</v>
      </c>
    </row>
    <row r="1542" spans="1:35" x14ac:dyDescent="0.25">
      <c r="A1542" t="str">
        <f>"1538"</f>
        <v>1538</v>
      </c>
      <c r="B1542" t="str">
        <f t="shared" si="86"/>
        <v>201</v>
      </c>
      <c r="C1542" t="str">
        <f t="shared" si="85"/>
        <v>62</v>
      </c>
      <c r="D1542" t="str">
        <f>"6"</f>
        <v>6</v>
      </c>
      <c r="E1542" t="str">
        <f>"201-62-6"</f>
        <v>201-62-6</v>
      </c>
      <c r="F1542" t="s">
        <v>41</v>
      </c>
      <c r="G1542" t="s">
        <v>42</v>
      </c>
      <c r="H1542" t="s">
        <v>43</v>
      </c>
      <c r="R1542">
        <v>0</v>
      </c>
      <c r="S1542">
        <v>1</v>
      </c>
      <c r="T1542">
        <v>0</v>
      </c>
      <c r="U1542">
        <v>1</v>
      </c>
      <c r="V1542">
        <v>1</v>
      </c>
      <c r="W1542">
        <v>0</v>
      </c>
      <c r="X1542">
        <v>0</v>
      </c>
      <c r="Y1542">
        <v>0</v>
      </c>
      <c r="Z1542">
        <v>0</v>
      </c>
      <c r="AA1542">
        <v>0</v>
      </c>
      <c r="AB1542">
        <v>1</v>
      </c>
      <c r="AC1542">
        <v>0</v>
      </c>
      <c r="AD1542">
        <v>1</v>
      </c>
      <c r="AE1542">
        <v>0</v>
      </c>
      <c r="AF1542">
        <v>0</v>
      </c>
      <c r="AG1542">
        <v>1</v>
      </c>
      <c r="AH1542">
        <v>0</v>
      </c>
      <c r="AI1542">
        <v>1</v>
      </c>
    </row>
    <row r="1543" spans="1:35" x14ac:dyDescent="0.25">
      <c r="A1543" t="str">
        <f>"1539"</f>
        <v>1539</v>
      </c>
      <c r="B1543" t="str">
        <f t="shared" si="86"/>
        <v>201</v>
      </c>
      <c r="C1543" t="str">
        <f t="shared" si="85"/>
        <v>62</v>
      </c>
      <c r="D1543" t="str">
        <f>"3"</f>
        <v>3</v>
      </c>
      <c r="E1543" t="str">
        <f>"201-62-3"</f>
        <v>201-62-3</v>
      </c>
      <c r="F1543" t="s">
        <v>41</v>
      </c>
      <c r="G1543" t="s">
        <v>42</v>
      </c>
      <c r="H1543" t="s">
        <v>43</v>
      </c>
      <c r="R1543">
        <v>0</v>
      </c>
      <c r="S1543">
        <v>1</v>
      </c>
      <c r="T1543">
        <v>0</v>
      </c>
      <c r="U1543">
        <v>1</v>
      </c>
      <c r="V1543">
        <v>1</v>
      </c>
      <c r="W1543">
        <v>0</v>
      </c>
      <c r="X1543">
        <v>1</v>
      </c>
      <c r="Y1543">
        <v>0</v>
      </c>
      <c r="Z1543">
        <v>0</v>
      </c>
      <c r="AA1543">
        <v>0</v>
      </c>
      <c r="AB1543">
        <v>1</v>
      </c>
      <c r="AC1543">
        <v>0</v>
      </c>
      <c r="AD1543">
        <v>0</v>
      </c>
      <c r="AE1543">
        <v>1</v>
      </c>
      <c r="AF1543">
        <v>0</v>
      </c>
      <c r="AG1543">
        <v>1</v>
      </c>
      <c r="AH1543">
        <v>0</v>
      </c>
      <c r="AI1543">
        <v>1</v>
      </c>
    </row>
    <row r="1544" spans="1:35" x14ac:dyDescent="0.25">
      <c r="A1544" t="str">
        <f>"1540"</f>
        <v>1540</v>
      </c>
      <c r="B1544" t="str">
        <f t="shared" si="86"/>
        <v>201</v>
      </c>
      <c r="C1544" t="str">
        <f t="shared" si="85"/>
        <v>62</v>
      </c>
      <c r="D1544" t="str">
        <f>"25"</f>
        <v>25</v>
      </c>
      <c r="E1544" t="str">
        <f>"201-62-25"</f>
        <v>201-62-25</v>
      </c>
      <c r="F1544" t="s">
        <v>41</v>
      </c>
      <c r="G1544" t="s">
        <v>42</v>
      </c>
      <c r="H1544" t="s">
        <v>43</v>
      </c>
      <c r="R1544">
        <v>0</v>
      </c>
      <c r="S1544">
        <v>0</v>
      </c>
      <c r="T1544">
        <v>1</v>
      </c>
      <c r="U1544">
        <v>0</v>
      </c>
      <c r="V1544">
        <v>0</v>
      </c>
      <c r="W1544">
        <v>1</v>
      </c>
      <c r="X1544">
        <v>0</v>
      </c>
      <c r="Y1544">
        <v>0</v>
      </c>
      <c r="Z1544">
        <v>1</v>
      </c>
      <c r="AA1544">
        <v>1</v>
      </c>
      <c r="AB1544">
        <v>0</v>
      </c>
      <c r="AC1544">
        <v>1</v>
      </c>
      <c r="AD1544">
        <v>1</v>
      </c>
      <c r="AE1544">
        <v>0</v>
      </c>
      <c r="AF1544">
        <v>1</v>
      </c>
      <c r="AG1544">
        <v>0</v>
      </c>
      <c r="AH1544">
        <v>1</v>
      </c>
      <c r="AI1544">
        <v>0</v>
      </c>
    </row>
    <row r="1545" spans="1:35" x14ac:dyDescent="0.25">
      <c r="A1545" t="str">
        <f>"1541"</f>
        <v>1541</v>
      </c>
      <c r="B1545" t="str">
        <f t="shared" si="86"/>
        <v>201</v>
      </c>
      <c r="C1545" t="str">
        <f t="shared" si="85"/>
        <v>62</v>
      </c>
      <c r="D1545" t="str">
        <f>"18"</f>
        <v>18</v>
      </c>
      <c r="E1545" t="str">
        <f>"201-62-18"</f>
        <v>201-62-18</v>
      </c>
      <c r="F1545" t="s">
        <v>41</v>
      </c>
      <c r="G1545" t="s">
        <v>42</v>
      </c>
      <c r="H1545" t="s">
        <v>43</v>
      </c>
      <c r="R1545">
        <v>0</v>
      </c>
      <c r="S1545">
        <v>1</v>
      </c>
      <c r="T1545">
        <v>0</v>
      </c>
      <c r="U1545">
        <v>1</v>
      </c>
      <c r="V1545">
        <v>0</v>
      </c>
      <c r="W1545">
        <v>0</v>
      </c>
      <c r="X1545">
        <v>1</v>
      </c>
      <c r="Y1545">
        <v>0</v>
      </c>
      <c r="Z1545">
        <v>0</v>
      </c>
      <c r="AA1545">
        <v>1</v>
      </c>
      <c r="AB1545">
        <v>1</v>
      </c>
      <c r="AC1545">
        <v>0</v>
      </c>
      <c r="AD1545">
        <v>1</v>
      </c>
      <c r="AE1545">
        <v>0</v>
      </c>
      <c r="AF1545">
        <v>0</v>
      </c>
      <c r="AG1545">
        <v>1</v>
      </c>
      <c r="AH1545">
        <v>0</v>
      </c>
      <c r="AI1545">
        <v>1</v>
      </c>
    </row>
    <row r="1546" spans="1:35" x14ac:dyDescent="0.25">
      <c r="A1546" t="str">
        <f>"1542"</f>
        <v>1542</v>
      </c>
      <c r="B1546" t="str">
        <f t="shared" si="86"/>
        <v>201</v>
      </c>
      <c r="C1546" t="str">
        <f t="shared" si="85"/>
        <v>62</v>
      </c>
      <c r="D1546" t="str">
        <f>"17"</f>
        <v>17</v>
      </c>
      <c r="E1546" t="str">
        <f>"201-62-17"</f>
        <v>201-62-17</v>
      </c>
      <c r="F1546" t="s">
        <v>41</v>
      </c>
      <c r="G1546" t="s">
        <v>42</v>
      </c>
      <c r="H1546" t="s">
        <v>43</v>
      </c>
      <c r="R1546">
        <v>0</v>
      </c>
      <c r="S1546">
        <v>1</v>
      </c>
      <c r="T1546">
        <v>0</v>
      </c>
      <c r="U1546">
        <v>1</v>
      </c>
      <c r="V1546">
        <v>1</v>
      </c>
      <c r="W1546">
        <v>0</v>
      </c>
      <c r="X1546">
        <v>1</v>
      </c>
      <c r="Y1546">
        <v>0</v>
      </c>
      <c r="Z1546">
        <v>0</v>
      </c>
      <c r="AA1546">
        <v>0</v>
      </c>
      <c r="AB1546">
        <v>0</v>
      </c>
      <c r="AC1546">
        <v>1</v>
      </c>
      <c r="AD1546">
        <v>0</v>
      </c>
      <c r="AE1546">
        <v>1</v>
      </c>
      <c r="AF1546">
        <v>0</v>
      </c>
      <c r="AG1546">
        <v>1</v>
      </c>
      <c r="AH1546">
        <v>0</v>
      </c>
      <c r="AI1546">
        <v>1</v>
      </c>
    </row>
    <row r="1547" spans="1:35" x14ac:dyDescent="0.25">
      <c r="A1547" t="str">
        <f>"1543"</f>
        <v>1543</v>
      </c>
      <c r="B1547" t="str">
        <f t="shared" si="86"/>
        <v>201</v>
      </c>
      <c r="C1547" t="str">
        <f t="shared" si="85"/>
        <v>62</v>
      </c>
      <c r="D1547" t="str">
        <f>"11"</f>
        <v>11</v>
      </c>
      <c r="E1547" t="str">
        <f>"201-62-11"</f>
        <v>201-62-11</v>
      </c>
      <c r="F1547" t="s">
        <v>41</v>
      </c>
      <c r="G1547" t="s">
        <v>42</v>
      </c>
      <c r="H1547" t="s">
        <v>43</v>
      </c>
      <c r="R1547">
        <v>1</v>
      </c>
      <c r="S1547">
        <v>0</v>
      </c>
      <c r="T1547">
        <v>0</v>
      </c>
      <c r="U1547">
        <v>0</v>
      </c>
      <c r="V1547">
        <v>0</v>
      </c>
      <c r="W1547">
        <v>1</v>
      </c>
      <c r="X1547">
        <v>0</v>
      </c>
      <c r="Y1547">
        <v>1</v>
      </c>
      <c r="Z1547">
        <v>0</v>
      </c>
      <c r="AA1547">
        <v>1</v>
      </c>
      <c r="AB1547">
        <v>1</v>
      </c>
      <c r="AC1547">
        <v>1</v>
      </c>
      <c r="AD1547">
        <v>0</v>
      </c>
      <c r="AE1547">
        <v>0</v>
      </c>
      <c r="AF1547">
        <v>0</v>
      </c>
      <c r="AG1547">
        <v>1</v>
      </c>
      <c r="AH1547">
        <v>0</v>
      </c>
      <c r="AI1547">
        <v>1</v>
      </c>
    </row>
    <row r="1548" spans="1:35" x14ac:dyDescent="0.25">
      <c r="A1548" t="str">
        <f>"1544"</f>
        <v>1544</v>
      </c>
      <c r="B1548" t="str">
        <f t="shared" si="86"/>
        <v>201</v>
      </c>
      <c r="C1548" t="str">
        <f t="shared" si="85"/>
        <v>62</v>
      </c>
      <c r="D1548" t="str">
        <f>"7"</f>
        <v>7</v>
      </c>
      <c r="E1548" t="str">
        <f>"201-62-7"</f>
        <v>201-62-7</v>
      </c>
      <c r="F1548" t="s">
        <v>41</v>
      </c>
      <c r="G1548" t="s">
        <v>42</v>
      </c>
      <c r="H1548" t="s">
        <v>43</v>
      </c>
      <c r="R1548">
        <v>0</v>
      </c>
      <c r="S1548">
        <v>1</v>
      </c>
      <c r="T1548">
        <v>0</v>
      </c>
      <c r="U1548">
        <v>1</v>
      </c>
      <c r="V1548">
        <v>1</v>
      </c>
      <c r="W1548">
        <v>0</v>
      </c>
      <c r="X1548">
        <v>0</v>
      </c>
      <c r="Y1548">
        <v>0</v>
      </c>
      <c r="Z1548">
        <v>0</v>
      </c>
      <c r="AA1548">
        <v>1</v>
      </c>
      <c r="AB1548">
        <v>1</v>
      </c>
      <c r="AC1548">
        <v>0</v>
      </c>
      <c r="AD1548">
        <v>1</v>
      </c>
      <c r="AE1548">
        <v>0</v>
      </c>
      <c r="AF1548">
        <v>0</v>
      </c>
      <c r="AG1548">
        <v>1</v>
      </c>
      <c r="AH1548">
        <v>0</v>
      </c>
      <c r="AI1548">
        <v>1</v>
      </c>
    </row>
    <row r="1549" spans="1:35" x14ac:dyDescent="0.25">
      <c r="A1549" t="str">
        <f>"1545"</f>
        <v>1545</v>
      </c>
      <c r="B1549" t="str">
        <f t="shared" si="86"/>
        <v>201</v>
      </c>
      <c r="C1549" t="str">
        <f t="shared" si="85"/>
        <v>62</v>
      </c>
      <c r="D1549" t="str">
        <f>"1"</f>
        <v>1</v>
      </c>
      <c r="E1549" t="str">
        <f>"201-62-1"</f>
        <v>201-62-1</v>
      </c>
      <c r="F1549" t="s">
        <v>41</v>
      </c>
      <c r="G1549" t="s">
        <v>42</v>
      </c>
      <c r="H1549" t="s">
        <v>43</v>
      </c>
      <c r="R1549">
        <v>1</v>
      </c>
      <c r="S1549">
        <v>0</v>
      </c>
      <c r="T1549">
        <v>0</v>
      </c>
      <c r="U1549">
        <v>0</v>
      </c>
      <c r="V1549">
        <v>0</v>
      </c>
      <c r="W1549">
        <v>0</v>
      </c>
      <c r="X1549">
        <v>0</v>
      </c>
      <c r="Y1549">
        <v>1</v>
      </c>
      <c r="Z1549">
        <v>1</v>
      </c>
      <c r="AA1549">
        <v>1</v>
      </c>
      <c r="AB1549">
        <v>0</v>
      </c>
      <c r="AC1549">
        <v>0</v>
      </c>
      <c r="AD1549">
        <v>1</v>
      </c>
      <c r="AE1549">
        <v>0</v>
      </c>
      <c r="AF1549">
        <v>1</v>
      </c>
      <c r="AG1549">
        <v>0</v>
      </c>
      <c r="AH1549">
        <v>1</v>
      </c>
      <c r="AI1549">
        <v>0</v>
      </c>
    </row>
    <row r="1550" spans="1:35" x14ac:dyDescent="0.25">
      <c r="A1550" t="str">
        <f>"1546"</f>
        <v>1546</v>
      </c>
      <c r="B1550" t="str">
        <f t="shared" si="86"/>
        <v>201</v>
      </c>
      <c r="C1550" t="str">
        <f t="shared" si="85"/>
        <v>62</v>
      </c>
      <c r="D1550" t="str">
        <f>"20"</f>
        <v>20</v>
      </c>
      <c r="E1550" t="str">
        <f>"201-62-20"</f>
        <v>201-62-20</v>
      </c>
      <c r="F1550" t="s">
        <v>41</v>
      </c>
      <c r="G1550" t="s">
        <v>42</v>
      </c>
      <c r="H1550" t="s">
        <v>43</v>
      </c>
      <c r="R1550">
        <v>0</v>
      </c>
      <c r="S1550">
        <v>1</v>
      </c>
      <c r="T1550">
        <v>0</v>
      </c>
      <c r="U1550">
        <v>0</v>
      </c>
      <c r="V1550">
        <v>1</v>
      </c>
      <c r="W1550">
        <v>1</v>
      </c>
      <c r="X1550">
        <v>0</v>
      </c>
      <c r="Y1550">
        <v>1</v>
      </c>
      <c r="Z1550">
        <v>0</v>
      </c>
      <c r="AA1550">
        <v>0</v>
      </c>
      <c r="AB1550">
        <v>0</v>
      </c>
      <c r="AC1550">
        <v>1</v>
      </c>
      <c r="AD1550">
        <v>0</v>
      </c>
      <c r="AE1550">
        <v>1</v>
      </c>
      <c r="AF1550">
        <v>0</v>
      </c>
      <c r="AG1550">
        <v>1</v>
      </c>
      <c r="AH1550">
        <v>0</v>
      </c>
      <c r="AI1550">
        <v>1</v>
      </c>
    </row>
    <row r="1551" spans="1:35" x14ac:dyDescent="0.25">
      <c r="A1551" t="str">
        <f>"1547"</f>
        <v>1547</v>
      </c>
      <c r="B1551" t="str">
        <f t="shared" si="86"/>
        <v>201</v>
      </c>
      <c r="C1551" t="str">
        <f t="shared" si="85"/>
        <v>62</v>
      </c>
      <c r="D1551" t="str">
        <f>"19"</f>
        <v>19</v>
      </c>
      <c r="E1551" t="str">
        <f>"201-62-19"</f>
        <v>201-62-19</v>
      </c>
      <c r="F1551" t="s">
        <v>41</v>
      </c>
      <c r="G1551" t="s">
        <v>42</v>
      </c>
      <c r="H1551" t="s">
        <v>43</v>
      </c>
      <c r="R1551">
        <v>0</v>
      </c>
      <c r="S1551">
        <v>1</v>
      </c>
      <c r="T1551">
        <v>0</v>
      </c>
      <c r="U1551">
        <v>1</v>
      </c>
      <c r="V1551">
        <v>1</v>
      </c>
      <c r="W1551">
        <v>0</v>
      </c>
      <c r="X1551">
        <v>0</v>
      </c>
      <c r="Y1551">
        <v>0</v>
      </c>
      <c r="Z1551">
        <v>1</v>
      </c>
      <c r="AA1551">
        <v>0</v>
      </c>
      <c r="AB1551">
        <v>1</v>
      </c>
      <c r="AC1551">
        <v>0</v>
      </c>
      <c r="AD1551">
        <v>1</v>
      </c>
      <c r="AE1551">
        <v>0</v>
      </c>
      <c r="AF1551">
        <v>0</v>
      </c>
      <c r="AG1551">
        <v>1</v>
      </c>
      <c r="AH1551">
        <v>1</v>
      </c>
      <c r="AI1551">
        <v>0</v>
      </c>
    </row>
    <row r="1552" spans="1:35" x14ac:dyDescent="0.25">
      <c r="A1552" t="str">
        <f>"1548"</f>
        <v>1548</v>
      </c>
      <c r="B1552" t="str">
        <f t="shared" si="86"/>
        <v>201</v>
      </c>
      <c r="C1552" t="str">
        <f t="shared" si="85"/>
        <v>62</v>
      </c>
      <c r="D1552" t="str">
        <f>"12"</f>
        <v>12</v>
      </c>
      <c r="E1552" t="str">
        <f>"201-62-12"</f>
        <v>201-62-12</v>
      </c>
      <c r="F1552" t="s">
        <v>41</v>
      </c>
      <c r="G1552" t="s">
        <v>42</v>
      </c>
      <c r="H1552" t="s">
        <v>43</v>
      </c>
      <c r="R1552">
        <v>1</v>
      </c>
      <c r="S1552">
        <v>0</v>
      </c>
      <c r="T1552">
        <v>0</v>
      </c>
      <c r="U1552">
        <v>1</v>
      </c>
      <c r="V1552">
        <v>1</v>
      </c>
      <c r="W1552">
        <v>0</v>
      </c>
      <c r="X1552">
        <v>0</v>
      </c>
      <c r="Y1552">
        <v>0</v>
      </c>
      <c r="Z1552">
        <v>0</v>
      </c>
      <c r="AA1552">
        <v>1</v>
      </c>
      <c r="AB1552">
        <v>0</v>
      </c>
      <c r="AC1552">
        <v>0</v>
      </c>
      <c r="AD1552">
        <v>1</v>
      </c>
      <c r="AE1552">
        <v>1</v>
      </c>
      <c r="AF1552">
        <v>0</v>
      </c>
      <c r="AG1552">
        <v>1</v>
      </c>
      <c r="AH1552">
        <v>1</v>
      </c>
      <c r="AI1552">
        <v>0</v>
      </c>
    </row>
    <row r="1553" spans="1:37" x14ac:dyDescent="0.25">
      <c r="A1553" t="str">
        <f>"1549"</f>
        <v>1549</v>
      </c>
      <c r="B1553" t="str">
        <f t="shared" si="86"/>
        <v>201</v>
      </c>
      <c r="C1553" t="str">
        <f t="shared" si="85"/>
        <v>62</v>
      </c>
      <c r="D1553" t="str">
        <f>"8"</f>
        <v>8</v>
      </c>
      <c r="E1553" t="str">
        <f>"201-62-8"</f>
        <v>201-62-8</v>
      </c>
      <c r="F1553" t="s">
        <v>41</v>
      </c>
      <c r="G1553" t="s">
        <v>44</v>
      </c>
      <c r="H1553" t="s">
        <v>45</v>
      </c>
      <c r="I1553">
        <v>1</v>
      </c>
      <c r="J1553">
        <v>1</v>
      </c>
      <c r="K1553">
        <v>0</v>
      </c>
      <c r="L1553">
        <v>0</v>
      </c>
      <c r="M1553">
        <v>1</v>
      </c>
      <c r="N1553">
        <v>1</v>
      </c>
      <c r="O1553">
        <v>1</v>
      </c>
      <c r="P1553">
        <v>0</v>
      </c>
      <c r="Q1553">
        <v>0</v>
      </c>
      <c r="AF1553">
        <v>0</v>
      </c>
      <c r="AG1553">
        <v>1</v>
      </c>
      <c r="AH1553">
        <v>1</v>
      </c>
      <c r="AI1553">
        <v>0</v>
      </c>
      <c r="AJ1553">
        <v>1</v>
      </c>
      <c r="AK1553">
        <v>0</v>
      </c>
    </row>
    <row r="1554" spans="1:37" x14ac:dyDescent="0.25">
      <c r="A1554" t="str">
        <f>"1550"</f>
        <v>1550</v>
      </c>
      <c r="B1554" t="str">
        <f t="shared" si="86"/>
        <v>201</v>
      </c>
      <c r="C1554" t="str">
        <f t="shared" si="85"/>
        <v>62</v>
      </c>
      <c r="D1554" t="str">
        <f>"4"</f>
        <v>4</v>
      </c>
      <c r="E1554" t="str">
        <f>"201-62-4"</f>
        <v>201-62-4</v>
      </c>
      <c r="F1554" t="s">
        <v>41</v>
      </c>
      <c r="G1554" t="s">
        <v>42</v>
      </c>
      <c r="H1554" t="s">
        <v>43</v>
      </c>
      <c r="R1554">
        <v>0</v>
      </c>
      <c r="S1554">
        <v>0</v>
      </c>
      <c r="T1554">
        <v>1</v>
      </c>
      <c r="U1554">
        <v>1</v>
      </c>
      <c r="V1554">
        <v>0</v>
      </c>
      <c r="W1554">
        <v>1</v>
      </c>
      <c r="X1554">
        <v>0</v>
      </c>
      <c r="Y1554">
        <v>0</v>
      </c>
      <c r="Z1554">
        <v>1</v>
      </c>
      <c r="AA1554">
        <v>0</v>
      </c>
      <c r="AB1554">
        <v>1</v>
      </c>
      <c r="AC1554">
        <v>0</v>
      </c>
      <c r="AD1554">
        <v>1</v>
      </c>
      <c r="AE1554">
        <v>0</v>
      </c>
      <c r="AF1554">
        <v>0</v>
      </c>
      <c r="AG1554">
        <v>1</v>
      </c>
      <c r="AH1554">
        <v>1</v>
      </c>
      <c r="AI1554">
        <v>0</v>
      </c>
    </row>
    <row r="1555" spans="1:37" x14ac:dyDescent="0.25">
      <c r="A1555" t="str">
        <f>"1551"</f>
        <v>1551</v>
      </c>
      <c r="B1555" t="str">
        <f t="shared" si="86"/>
        <v>201</v>
      </c>
      <c r="C1555" t="str">
        <f t="shared" ref="C1555:C1579" si="87">"63"</f>
        <v>63</v>
      </c>
      <c r="D1555" t="str">
        <f>"24"</f>
        <v>24</v>
      </c>
      <c r="E1555" t="str">
        <f>"201-63-24"</f>
        <v>201-63-24</v>
      </c>
      <c r="F1555" t="s">
        <v>41</v>
      </c>
      <c r="G1555" t="s">
        <v>44</v>
      </c>
      <c r="H1555" t="s">
        <v>45</v>
      </c>
      <c r="I1555">
        <v>1</v>
      </c>
      <c r="J1555">
        <v>0</v>
      </c>
      <c r="K1555">
        <v>1</v>
      </c>
      <c r="L1555">
        <v>0</v>
      </c>
      <c r="M1555">
        <v>1</v>
      </c>
      <c r="N1555">
        <v>1</v>
      </c>
      <c r="O1555">
        <v>1</v>
      </c>
      <c r="P1555">
        <v>0</v>
      </c>
      <c r="Q1555">
        <v>0</v>
      </c>
      <c r="AF1555">
        <v>0</v>
      </c>
      <c r="AG1555">
        <v>1</v>
      </c>
      <c r="AH1555">
        <v>1</v>
      </c>
      <c r="AI1555">
        <v>0</v>
      </c>
      <c r="AJ1555">
        <v>1</v>
      </c>
      <c r="AK1555">
        <v>0</v>
      </c>
    </row>
    <row r="1556" spans="1:37" x14ac:dyDescent="0.25">
      <c r="A1556" t="str">
        <f>"1552"</f>
        <v>1552</v>
      </c>
      <c r="B1556" t="str">
        <f t="shared" si="86"/>
        <v>201</v>
      </c>
      <c r="C1556" t="str">
        <f t="shared" si="87"/>
        <v>63</v>
      </c>
      <c r="D1556" t="str">
        <f>"23"</f>
        <v>23</v>
      </c>
      <c r="E1556" t="str">
        <f>"201-63-23"</f>
        <v>201-63-23</v>
      </c>
      <c r="F1556" t="s">
        <v>41</v>
      </c>
      <c r="G1556" t="s">
        <v>44</v>
      </c>
      <c r="H1556" t="s">
        <v>45</v>
      </c>
      <c r="I1556">
        <v>1</v>
      </c>
      <c r="J1556">
        <v>0</v>
      </c>
      <c r="K1556">
        <v>0</v>
      </c>
      <c r="L1556">
        <v>0</v>
      </c>
      <c r="M1556">
        <v>1</v>
      </c>
      <c r="N1556">
        <v>1</v>
      </c>
      <c r="O1556">
        <v>1</v>
      </c>
      <c r="P1556">
        <v>0</v>
      </c>
      <c r="Q1556">
        <v>1</v>
      </c>
      <c r="AF1556">
        <v>0</v>
      </c>
      <c r="AG1556">
        <v>1</v>
      </c>
      <c r="AH1556">
        <v>0</v>
      </c>
      <c r="AI1556">
        <v>1</v>
      </c>
      <c r="AJ1556">
        <v>0</v>
      </c>
      <c r="AK1556">
        <v>1</v>
      </c>
    </row>
    <row r="1557" spans="1:37" x14ac:dyDescent="0.25">
      <c r="A1557" t="str">
        <f>"1553"</f>
        <v>1553</v>
      </c>
      <c r="B1557" t="str">
        <f t="shared" si="86"/>
        <v>201</v>
      </c>
      <c r="C1557" t="str">
        <f t="shared" si="87"/>
        <v>63</v>
      </c>
      <c r="D1557" t="str">
        <f>"13"</f>
        <v>13</v>
      </c>
      <c r="E1557" t="str">
        <f>"201-63-13"</f>
        <v>201-63-13</v>
      </c>
      <c r="F1557" t="s">
        <v>41</v>
      </c>
      <c r="G1557" t="s">
        <v>44</v>
      </c>
      <c r="H1557" t="s">
        <v>45</v>
      </c>
      <c r="I1557">
        <v>0</v>
      </c>
      <c r="J1557">
        <v>1</v>
      </c>
      <c r="K1557">
        <v>0</v>
      </c>
      <c r="L1557">
        <v>1</v>
      </c>
      <c r="M1557">
        <v>1</v>
      </c>
      <c r="N1557">
        <v>1</v>
      </c>
      <c r="O1557">
        <v>1</v>
      </c>
      <c r="P1557">
        <v>0</v>
      </c>
      <c r="Q1557">
        <v>0</v>
      </c>
      <c r="AF1557">
        <v>1</v>
      </c>
      <c r="AG1557">
        <v>0</v>
      </c>
      <c r="AH1557">
        <v>0</v>
      </c>
      <c r="AI1557">
        <v>1</v>
      </c>
      <c r="AJ1557">
        <v>0</v>
      </c>
      <c r="AK1557">
        <v>1</v>
      </c>
    </row>
    <row r="1558" spans="1:37" x14ac:dyDescent="0.25">
      <c r="A1558" t="str">
        <f>"1554"</f>
        <v>1554</v>
      </c>
      <c r="B1558" t="str">
        <f t="shared" si="86"/>
        <v>201</v>
      </c>
      <c r="C1558" t="str">
        <f t="shared" si="87"/>
        <v>63</v>
      </c>
      <c r="D1558" t="str">
        <f>"12"</f>
        <v>12</v>
      </c>
      <c r="E1558" t="str">
        <f>"201-63-12"</f>
        <v>201-63-12</v>
      </c>
      <c r="F1558" t="s">
        <v>41</v>
      </c>
      <c r="G1558" t="s">
        <v>42</v>
      </c>
      <c r="H1558" t="s">
        <v>43</v>
      </c>
      <c r="R1558">
        <v>0</v>
      </c>
      <c r="S1558">
        <v>0</v>
      </c>
      <c r="T1558">
        <v>0</v>
      </c>
      <c r="U1558">
        <v>0</v>
      </c>
      <c r="V1558">
        <v>0</v>
      </c>
      <c r="W1558">
        <v>0</v>
      </c>
      <c r="X1558">
        <v>0</v>
      </c>
      <c r="Y1558">
        <v>0</v>
      </c>
      <c r="Z1558">
        <v>0</v>
      </c>
      <c r="AA1558">
        <v>0</v>
      </c>
      <c r="AB1558">
        <v>0</v>
      </c>
      <c r="AC1558">
        <v>0</v>
      </c>
      <c r="AD1558">
        <v>0</v>
      </c>
      <c r="AE1558">
        <v>0</v>
      </c>
      <c r="AF1558">
        <v>0</v>
      </c>
      <c r="AG1558">
        <v>1</v>
      </c>
      <c r="AH1558">
        <v>0</v>
      </c>
      <c r="AI1558">
        <v>1</v>
      </c>
    </row>
    <row r="1559" spans="1:37" x14ac:dyDescent="0.25">
      <c r="A1559" t="str">
        <f>"1555"</f>
        <v>1555</v>
      </c>
      <c r="B1559" t="str">
        <f t="shared" si="86"/>
        <v>201</v>
      </c>
      <c r="C1559" t="str">
        <f t="shared" si="87"/>
        <v>63</v>
      </c>
      <c r="D1559" t="str">
        <f>"8"</f>
        <v>8</v>
      </c>
      <c r="E1559" t="str">
        <f>"201-63-8"</f>
        <v>201-63-8</v>
      </c>
      <c r="F1559" t="s">
        <v>41</v>
      </c>
      <c r="G1559" t="s">
        <v>42</v>
      </c>
      <c r="H1559" t="s">
        <v>43</v>
      </c>
      <c r="R1559">
        <v>0</v>
      </c>
      <c r="S1559">
        <v>1</v>
      </c>
      <c r="T1559">
        <v>0</v>
      </c>
      <c r="U1559">
        <v>0</v>
      </c>
      <c r="V1559">
        <v>0</v>
      </c>
      <c r="W1559">
        <v>0</v>
      </c>
      <c r="X1559">
        <v>0</v>
      </c>
      <c r="Y1559">
        <v>1</v>
      </c>
      <c r="Z1559">
        <v>1</v>
      </c>
      <c r="AA1559">
        <v>1</v>
      </c>
      <c r="AB1559">
        <v>0</v>
      </c>
      <c r="AC1559">
        <v>0</v>
      </c>
      <c r="AD1559">
        <v>0</v>
      </c>
      <c r="AE1559">
        <v>0</v>
      </c>
      <c r="AF1559">
        <v>0</v>
      </c>
      <c r="AG1559">
        <v>1</v>
      </c>
      <c r="AH1559">
        <v>0</v>
      </c>
      <c r="AI1559">
        <v>1</v>
      </c>
    </row>
    <row r="1560" spans="1:37" x14ac:dyDescent="0.25">
      <c r="A1560" t="str">
        <f>"1556"</f>
        <v>1556</v>
      </c>
      <c r="B1560" t="str">
        <f t="shared" si="86"/>
        <v>201</v>
      </c>
      <c r="C1560" t="str">
        <f t="shared" si="87"/>
        <v>63</v>
      </c>
      <c r="D1560" t="str">
        <f>"4"</f>
        <v>4</v>
      </c>
      <c r="E1560" t="str">
        <f>"201-63-4"</f>
        <v>201-63-4</v>
      </c>
      <c r="F1560" t="s">
        <v>41</v>
      </c>
      <c r="G1560" t="s">
        <v>42</v>
      </c>
      <c r="H1560" t="s">
        <v>43</v>
      </c>
      <c r="R1560">
        <v>1</v>
      </c>
      <c r="S1560">
        <v>0</v>
      </c>
      <c r="T1560">
        <v>0</v>
      </c>
      <c r="U1560">
        <v>0</v>
      </c>
      <c r="V1560">
        <v>0</v>
      </c>
      <c r="W1560">
        <v>1</v>
      </c>
      <c r="X1560">
        <v>0</v>
      </c>
      <c r="Y1560">
        <v>1</v>
      </c>
      <c r="Z1560">
        <v>1</v>
      </c>
      <c r="AA1560">
        <v>0</v>
      </c>
      <c r="AB1560">
        <v>1</v>
      </c>
      <c r="AC1560">
        <v>0</v>
      </c>
      <c r="AD1560">
        <v>0</v>
      </c>
      <c r="AE1560">
        <v>1</v>
      </c>
      <c r="AF1560">
        <v>1</v>
      </c>
      <c r="AG1560">
        <v>0</v>
      </c>
      <c r="AH1560">
        <v>1</v>
      </c>
      <c r="AI1560">
        <v>0</v>
      </c>
    </row>
    <row r="1561" spans="1:37" x14ac:dyDescent="0.25">
      <c r="A1561" t="str">
        <f>"1557"</f>
        <v>1557</v>
      </c>
      <c r="B1561" t="str">
        <f t="shared" si="86"/>
        <v>201</v>
      </c>
      <c r="C1561" t="str">
        <f t="shared" si="87"/>
        <v>63</v>
      </c>
      <c r="D1561" t="str">
        <f>"2"</f>
        <v>2</v>
      </c>
      <c r="E1561" t="str">
        <f>"201-63-2"</f>
        <v>201-63-2</v>
      </c>
      <c r="F1561" t="s">
        <v>41</v>
      </c>
      <c r="G1561" t="s">
        <v>42</v>
      </c>
      <c r="H1561" t="s">
        <v>43</v>
      </c>
      <c r="R1561">
        <v>0</v>
      </c>
      <c r="S1561">
        <v>1</v>
      </c>
      <c r="T1561">
        <v>0</v>
      </c>
      <c r="U1561">
        <v>0</v>
      </c>
      <c r="V1561">
        <v>0</v>
      </c>
      <c r="W1561">
        <v>1</v>
      </c>
      <c r="X1561">
        <v>0</v>
      </c>
      <c r="Y1561">
        <v>1</v>
      </c>
      <c r="Z1561">
        <v>0</v>
      </c>
      <c r="AA1561">
        <v>1</v>
      </c>
      <c r="AB1561">
        <v>1</v>
      </c>
      <c r="AC1561">
        <v>1</v>
      </c>
      <c r="AD1561">
        <v>0</v>
      </c>
      <c r="AE1561">
        <v>0</v>
      </c>
      <c r="AF1561">
        <v>1</v>
      </c>
      <c r="AG1561">
        <v>0</v>
      </c>
      <c r="AH1561">
        <v>1</v>
      </c>
      <c r="AI1561">
        <v>0</v>
      </c>
    </row>
    <row r="1562" spans="1:37" x14ac:dyDescent="0.25">
      <c r="A1562" t="str">
        <f>"1558"</f>
        <v>1558</v>
      </c>
      <c r="B1562" t="str">
        <f t="shared" si="86"/>
        <v>201</v>
      </c>
      <c r="C1562" t="str">
        <f t="shared" si="87"/>
        <v>63</v>
      </c>
      <c r="D1562" t="str">
        <f>"22"</f>
        <v>22</v>
      </c>
      <c r="E1562" t="str">
        <f>"201-63-22"</f>
        <v>201-63-22</v>
      </c>
      <c r="F1562" t="s">
        <v>41</v>
      </c>
      <c r="G1562" t="s">
        <v>44</v>
      </c>
      <c r="H1562" t="s">
        <v>45</v>
      </c>
      <c r="I1562">
        <v>0</v>
      </c>
      <c r="J1562">
        <v>1</v>
      </c>
      <c r="K1562">
        <v>1</v>
      </c>
      <c r="L1562">
        <v>0</v>
      </c>
      <c r="M1562">
        <v>1</v>
      </c>
      <c r="N1562">
        <v>1</v>
      </c>
      <c r="O1562">
        <v>0</v>
      </c>
      <c r="P1562">
        <v>1</v>
      </c>
      <c r="Q1562">
        <v>0</v>
      </c>
      <c r="AF1562">
        <v>0</v>
      </c>
      <c r="AG1562">
        <v>1</v>
      </c>
      <c r="AH1562">
        <v>1</v>
      </c>
      <c r="AI1562">
        <v>0</v>
      </c>
      <c r="AJ1562">
        <v>1</v>
      </c>
      <c r="AK1562">
        <v>0</v>
      </c>
    </row>
    <row r="1563" spans="1:37" x14ac:dyDescent="0.25">
      <c r="A1563" t="str">
        <f>"1559"</f>
        <v>1559</v>
      </c>
      <c r="B1563" t="str">
        <f t="shared" si="86"/>
        <v>201</v>
      </c>
      <c r="C1563" t="str">
        <f t="shared" si="87"/>
        <v>63</v>
      </c>
      <c r="D1563" t="str">
        <f>"21"</f>
        <v>21</v>
      </c>
      <c r="E1563" t="str">
        <f>"201-63-21"</f>
        <v>201-63-21</v>
      </c>
      <c r="F1563" t="s">
        <v>41</v>
      </c>
      <c r="G1563" t="s">
        <v>44</v>
      </c>
      <c r="H1563" t="s">
        <v>45</v>
      </c>
      <c r="I1563">
        <v>0</v>
      </c>
      <c r="J1563">
        <v>1</v>
      </c>
      <c r="K1563">
        <v>1</v>
      </c>
      <c r="L1563">
        <v>0</v>
      </c>
      <c r="M1563">
        <v>1</v>
      </c>
      <c r="N1563">
        <v>1</v>
      </c>
      <c r="O1563">
        <v>0</v>
      </c>
      <c r="P1563">
        <v>1</v>
      </c>
      <c r="Q1563">
        <v>0</v>
      </c>
      <c r="AF1563">
        <v>0</v>
      </c>
      <c r="AG1563">
        <v>1</v>
      </c>
      <c r="AH1563">
        <v>1</v>
      </c>
      <c r="AI1563">
        <v>0</v>
      </c>
      <c r="AJ1563">
        <v>1</v>
      </c>
      <c r="AK1563">
        <v>0</v>
      </c>
    </row>
    <row r="1564" spans="1:37" x14ac:dyDescent="0.25">
      <c r="A1564" t="str">
        <f>"1560"</f>
        <v>1560</v>
      </c>
      <c r="B1564" t="str">
        <f t="shared" si="86"/>
        <v>201</v>
      </c>
      <c r="C1564" t="str">
        <f t="shared" si="87"/>
        <v>63</v>
      </c>
      <c r="D1564" t="str">
        <f>"15"</f>
        <v>15</v>
      </c>
      <c r="E1564" t="str">
        <f>"201-63-15"</f>
        <v>201-63-15</v>
      </c>
      <c r="F1564" t="s">
        <v>41</v>
      </c>
      <c r="G1564" t="s">
        <v>42</v>
      </c>
      <c r="H1564" t="s">
        <v>43</v>
      </c>
      <c r="R1564">
        <v>0</v>
      </c>
      <c r="S1564">
        <v>0</v>
      </c>
      <c r="T1564">
        <v>0</v>
      </c>
      <c r="U1564">
        <v>0</v>
      </c>
      <c r="V1564">
        <v>1</v>
      </c>
      <c r="W1564">
        <v>0</v>
      </c>
      <c r="X1564">
        <v>0</v>
      </c>
      <c r="Y1564">
        <v>0</v>
      </c>
      <c r="Z1564">
        <v>0</v>
      </c>
      <c r="AA1564">
        <v>0</v>
      </c>
      <c r="AB1564">
        <v>0</v>
      </c>
      <c r="AC1564">
        <v>0</v>
      </c>
      <c r="AD1564">
        <v>0</v>
      </c>
      <c r="AE1564">
        <v>1</v>
      </c>
      <c r="AF1564">
        <v>0</v>
      </c>
      <c r="AG1564">
        <v>1</v>
      </c>
      <c r="AH1564">
        <v>0</v>
      </c>
      <c r="AI1564">
        <v>1</v>
      </c>
    </row>
    <row r="1565" spans="1:37" x14ac:dyDescent="0.25">
      <c r="A1565" t="str">
        <f>"1561"</f>
        <v>1561</v>
      </c>
      <c r="B1565" t="str">
        <f t="shared" si="86"/>
        <v>201</v>
      </c>
      <c r="C1565" t="str">
        <f t="shared" si="87"/>
        <v>63</v>
      </c>
      <c r="D1565" t="str">
        <f>"14"</f>
        <v>14</v>
      </c>
      <c r="E1565" t="str">
        <f>"201-63-14"</f>
        <v>201-63-14</v>
      </c>
      <c r="F1565" t="s">
        <v>41</v>
      </c>
      <c r="G1565" t="s">
        <v>42</v>
      </c>
      <c r="H1565" t="s">
        <v>43</v>
      </c>
      <c r="R1565">
        <v>0</v>
      </c>
      <c r="S1565">
        <v>0</v>
      </c>
      <c r="T1565">
        <v>1</v>
      </c>
      <c r="U1565">
        <v>0</v>
      </c>
      <c r="V1565">
        <v>1</v>
      </c>
      <c r="W1565">
        <v>0</v>
      </c>
      <c r="X1565">
        <v>0</v>
      </c>
      <c r="Y1565">
        <v>1</v>
      </c>
      <c r="Z1565">
        <v>1</v>
      </c>
      <c r="AA1565">
        <v>0</v>
      </c>
      <c r="AB1565">
        <v>0</v>
      </c>
      <c r="AC1565">
        <v>1</v>
      </c>
      <c r="AD1565">
        <v>0</v>
      </c>
      <c r="AE1565">
        <v>1</v>
      </c>
      <c r="AF1565">
        <v>0</v>
      </c>
      <c r="AG1565">
        <v>1</v>
      </c>
      <c r="AH1565">
        <v>0</v>
      </c>
      <c r="AI1565">
        <v>1</v>
      </c>
    </row>
    <row r="1566" spans="1:37" x14ac:dyDescent="0.25">
      <c r="A1566" t="str">
        <f>"1562"</f>
        <v>1562</v>
      </c>
      <c r="B1566" t="str">
        <f t="shared" si="86"/>
        <v>201</v>
      </c>
      <c r="C1566" t="str">
        <f t="shared" si="87"/>
        <v>63</v>
      </c>
      <c r="D1566" t="str">
        <f>"9"</f>
        <v>9</v>
      </c>
      <c r="E1566" t="str">
        <f>"201-63-9"</f>
        <v>201-63-9</v>
      </c>
      <c r="F1566" t="s">
        <v>41</v>
      </c>
      <c r="G1566" t="s">
        <v>42</v>
      </c>
      <c r="H1566" t="s">
        <v>43</v>
      </c>
      <c r="R1566">
        <v>0</v>
      </c>
      <c r="S1566">
        <v>1</v>
      </c>
      <c r="T1566">
        <v>1</v>
      </c>
      <c r="U1566">
        <v>0</v>
      </c>
      <c r="V1566">
        <v>0</v>
      </c>
      <c r="W1566">
        <v>0</v>
      </c>
      <c r="X1566">
        <v>0</v>
      </c>
      <c r="Y1566">
        <v>0</v>
      </c>
      <c r="Z1566">
        <v>1</v>
      </c>
      <c r="AA1566">
        <v>1</v>
      </c>
      <c r="AB1566">
        <v>1</v>
      </c>
      <c r="AC1566">
        <v>1</v>
      </c>
      <c r="AD1566">
        <v>0</v>
      </c>
      <c r="AE1566">
        <v>0</v>
      </c>
      <c r="AF1566">
        <v>1</v>
      </c>
      <c r="AG1566">
        <v>0</v>
      </c>
      <c r="AH1566">
        <v>1</v>
      </c>
      <c r="AI1566">
        <v>0</v>
      </c>
    </row>
    <row r="1567" spans="1:37" x14ac:dyDescent="0.25">
      <c r="A1567" t="str">
        <f>"1563"</f>
        <v>1563</v>
      </c>
      <c r="B1567" t="str">
        <f t="shared" si="86"/>
        <v>201</v>
      </c>
      <c r="C1567" t="str">
        <f t="shared" si="87"/>
        <v>63</v>
      </c>
      <c r="D1567" t="str">
        <f>"5"</f>
        <v>5</v>
      </c>
      <c r="E1567" t="str">
        <f>"201-63-5"</f>
        <v>201-63-5</v>
      </c>
      <c r="F1567" t="s">
        <v>41</v>
      </c>
      <c r="G1567" t="s">
        <v>42</v>
      </c>
      <c r="H1567" t="s">
        <v>43</v>
      </c>
      <c r="R1567">
        <v>0</v>
      </c>
      <c r="S1567">
        <v>0</v>
      </c>
      <c r="T1567">
        <v>0</v>
      </c>
      <c r="U1567">
        <v>0</v>
      </c>
      <c r="V1567">
        <v>0</v>
      </c>
      <c r="W1567">
        <v>1</v>
      </c>
      <c r="X1567">
        <v>1</v>
      </c>
      <c r="Y1567">
        <v>1</v>
      </c>
      <c r="Z1567">
        <v>1</v>
      </c>
      <c r="AA1567">
        <v>0</v>
      </c>
      <c r="AB1567">
        <v>0</v>
      </c>
      <c r="AC1567">
        <v>1</v>
      </c>
      <c r="AD1567">
        <v>1</v>
      </c>
      <c r="AE1567">
        <v>0</v>
      </c>
      <c r="AF1567">
        <v>0</v>
      </c>
      <c r="AG1567">
        <v>1</v>
      </c>
      <c r="AH1567">
        <v>0</v>
      </c>
      <c r="AI1567">
        <v>1</v>
      </c>
    </row>
    <row r="1568" spans="1:37" x14ac:dyDescent="0.25">
      <c r="A1568" t="str">
        <f>"1564"</f>
        <v>1564</v>
      </c>
      <c r="B1568" t="str">
        <f t="shared" si="86"/>
        <v>201</v>
      </c>
      <c r="C1568" t="str">
        <f t="shared" si="87"/>
        <v>63</v>
      </c>
      <c r="D1568" t="str">
        <f>"3"</f>
        <v>3</v>
      </c>
      <c r="E1568" t="str">
        <f>"201-63-3"</f>
        <v>201-63-3</v>
      </c>
      <c r="F1568" t="s">
        <v>41</v>
      </c>
      <c r="G1568" t="s">
        <v>42</v>
      </c>
      <c r="H1568" t="s">
        <v>43</v>
      </c>
      <c r="R1568">
        <v>1</v>
      </c>
      <c r="S1568">
        <v>0</v>
      </c>
      <c r="T1568">
        <v>0</v>
      </c>
      <c r="U1568">
        <v>0</v>
      </c>
      <c r="V1568">
        <v>0</v>
      </c>
      <c r="W1568">
        <v>1</v>
      </c>
      <c r="X1568">
        <v>0</v>
      </c>
      <c r="Y1568">
        <v>1</v>
      </c>
      <c r="Z1568">
        <v>1</v>
      </c>
      <c r="AA1568">
        <v>0</v>
      </c>
      <c r="AB1568">
        <v>1</v>
      </c>
      <c r="AC1568">
        <v>0</v>
      </c>
      <c r="AD1568">
        <v>1</v>
      </c>
      <c r="AE1568">
        <v>0</v>
      </c>
      <c r="AF1568">
        <v>1</v>
      </c>
      <c r="AG1568">
        <v>0</v>
      </c>
      <c r="AH1568">
        <v>1</v>
      </c>
      <c r="AI1568">
        <v>0</v>
      </c>
    </row>
    <row r="1569" spans="1:37" x14ac:dyDescent="0.25">
      <c r="A1569" t="str">
        <f>"1565"</f>
        <v>1565</v>
      </c>
      <c r="B1569" t="str">
        <f t="shared" si="86"/>
        <v>201</v>
      </c>
      <c r="C1569" t="str">
        <f t="shared" si="87"/>
        <v>63</v>
      </c>
      <c r="D1569" t="str">
        <f>"25"</f>
        <v>25</v>
      </c>
      <c r="E1569" t="str">
        <f>"201-63-25"</f>
        <v>201-63-25</v>
      </c>
      <c r="F1569" t="s">
        <v>41</v>
      </c>
      <c r="G1569" t="s">
        <v>44</v>
      </c>
      <c r="H1569" t="s">
        <v>45</v>
      </c>
      <c r="I1569">
        <v>1</v>
      </c>
      <c r="J1569">
        <v>0</v>
      </c>
      <c r="K1569">
        <v>1</v>
      </c>
      <c r="L1569">
        <v>0</v>
      </c>
      <c r="M1569">
        <v>1</v>
      </c>
      <c r="N1569">
        <v>1</v>
      </c>
      <c r="O1569">
        <v>1</v>
      </c>
      <c r="P1569">
        <v>0</v>
      </c>
      <c r="Q1569">
        <v>0</v>
      </c>
      <c r="AF1569">
        <v>0</v>
      </c>
      <c r="AG1569">
        <v>1</v>
      </c>
      <c r="AH1569">
        <v>1</v>
      </c>
      <c r="AI1569">
        <v>0</v>
      </c>
      <c r="AJ1569">
        <v>1</v>
      </c>
      <c r="AK1569">
        <v>0</v>
      </c>
    </row>
    <row r="1570" spans="1:37" x14ac:dyDescent="0.25">
      <c r="A1570" t="str">
        <f>"1566"</f>
        <v>1566</v>
      </c>
      <c r="B1570" t="str">
        <f t="shared" si="86"/>
        <v>201</v>
      </c>
      <c r="C1570" t="str">
        <f t="shared" si="87"/>
        <v>63</v>
      </c>
      <c r="D1570" t="str">
        <f>"18"</f>
        <v>18</v>
      </c>
      <c r="E1570" t="str">
        <f>"201-63-18"</f>
        <v>201-63-18</v>
      </c>
      <c r="F1570" t="s">
        <v>41</v>
      </c>
      <c r="G1570" t="s">
        <v>42</v>
      </c>
      <c r="H1570" t="s">
        <v>43</v>
      </c>
      <c r="R1570">
        <v>0</v>
      </c>
      <c r="S1570">
        <v>0</v>
      </c>
      <c r="T1570">
        <v>0</v>
      </c>
      <c r="U1570">
        <v>0</v>
      </c>
      <c r="V1570">
        <v>0</v>
      </c>
      <c r="W1570">
        <v>1</v>
      </c>
      <c r="X1570">
        <v>0</v>
      </c>
      <c r="Y1570">
        <v>1</v>
      </c>
      <c r="Z1570">
        <v>1</v>
      </c>
      <c r="AA1570">
        <v>1</v>
      </c>
      <c r="AB1570">
        <v>1</v>
      </c>
      <c r="AC1570">
        <v>0</v>
      </c>
      <c r="AD1570">
        <v>0</v>
      </c>
      <c r="AE1570">
        <v>1</v>
      </c>
      <c r="AF1570">
        <v>0</v>
      </c>
      <c r="AG1570">
        <v>1</v>
      </c>
      <c r="AH1570">
        <v>0</v>
      </c>
      <c r="AI1570">
        <v>1</v>
      </c>
    </row>
    <row r="1571" spans="1:37" x14ac:dyDescent="0.25">
      <c r="A1571" t="str">
        <f>"1567"</f>
        <v>1567</v>
      </c>
      <c r="B1571" t="str">
        <f t="shared" si="86"/>
        <v>201</v>
      </c>
      <c r="C1571" t="str">
        <f t="shared" si="87"/>
        <v>63</v>
      </c>
      <c r="D1571" t="str">
        <f>"17"</f>
        <v>17</v>
      </c>
      <c r="E1571" t="str">
        <f>"201-63-17"</f>
        <v>201-63-17</v>
      </c>
      <c r="F1571" t="s">
        <v>41</v>
      </c>
      <c r="G1571" t="s">
        <v>42</v>
      </c>
      <c r="H1571" t="s">
        <v>43</v>
      </c>
      <c r="R1571">
        <v>0</v>
      </c>
      <c r="S1571">
        <v>0</v>
      </c>
      <c r="T1571">
        <v>0</v>
      </c>
      <c r="U1571">
        <v>0</v>
      </c>
      <c r="V1571">
        <v>0</v>
      </c>
      <c r="W1571">
        <v>0</v>
      </c>
      <c r="X1571">
        <v>0</v>
      </c>
      <c r="Y1571">
        <v>0</v>
      </c>
      <c r="Z1571">
        <v>0</v>
      </c>
      <c r="AA1571">
        <v>0</v>
      </c>
      <c r="AB1571">
        <v>1</v>
      </c>
      <c r="AC1571">
        <v>0</v>
      </c>
      <c r="AD1571">
        <v>0</v>
      </c>
      <c r="AE1571">
        <v>0</v>
      </c>
      <c r="AF1571">
        <v>0</v>
      </c>
      <c r="AG1571">
        <v>1</v>
      </c>
      <c r="AH1571">
        <v>0</v>
      </c>
      <c r="AI1571">
        <v>1</v>
      </c>
    </row>
    <row r="1572" spans="1:37" x14ac:dyDescent="0.25">
      <c r="A1572" t="str">
        <f>"1568"</f>
        <v>1568</v>
      </c>
      <c r="B1572" t="str">
        <f t="shared" si="86"/>
        <v>201</v>
      </c>
      <c r="C1572" t="str">
        <f t="shared" si="87"/>
        <v>63</v>
      </c>
      <c r="D1572" t="str">
        <f>"11"</f>
        <v>11</v>
      </c>
      <c r="E1572" t="str">
        <f>"201-63-11"</f>
        <v>201-63-11</v>
      </c>
      <c r="F1572" t="s">
        <v>41</v>
      </c>
      <c r="G1572" t="s">
        <v>42</v>
      </c>
      <c r="H1572" t="s">
        <v>43</v>
      </c>
      <c r="R1572">
        <v>0</v>
      </c>
      <c r="S1572">
        <v>1</v>
      </c>
      <c r="T1572">
        <v>0</v>
      </c>
      <c r="U1572">
        <v>1</v>
      </c>
      <c r="V1572">
        <v>1</v>
      </c>
      <c r="W1572">
        <v>0</v>
      </c>
      <c r="X1572">
        <v>1</v>
      </c>
      <c r="Y1572">
        <v>0</v>
      </c>
      <c r="Z1572">
        <v>0</v>
      </c>
      <c r="AA1572">
        <v>0</v>
      </c>
      <c r="AB1572">
        <v>0</v>
      </c>
      <c r="AC1572">
        <v>0</v>
      </c>
      <c r="AD1572">
        <v>1</v>
      </c>
      <c r="AE1572">
        <v>1</v>
      </c>
      <c r="AF1572">
        <v>0</v>
      </c>
      <c r="AG1572">
        <v>1</v>
      </c>
      <c r="AH1572">
        <v>0</v>
      </c>
      <c r="AI1572">
        <v>1</v>
      </c>
    </row>
    <row r="1573" spans="1:37" x14ac:dyDescent="0.25">
      <c r="A1573" t="str">
        <f>"1569"</f>
        <v>1569</v>
      </c>
      <c r="B1573" t="str">
        <f t="shared" si="86"/>
        <v>201</v>
      </c>
      <c r="C1573" t="str">
        <f t="shared" si="87"/>
        <v>63</v>
      </c>
      <c r="D1573" t="str">
        <f>"7"</f>
        <v>7</v>
      </c>
      <c r="E1573" t="str">
        <f>"201-63-7"</f>
        <v>201-63-7</v>
      </c>
      <c r="F1573" t="s">
        <v>41</v>
      </c>
      <c r="G1573" t="s">
        <v>42</v>
      </c>
      <c r="H1573" t="s">
        <v>43</v>
      </c>
      <c r="R1573">
        <v>0</v>
      </c>
      <c r="S1573">
        <v>1</v>
      </c>
      <c r="T1573">
        <v>0</v>
      </c>
      <c r="U1573">
        <v>0</v>
      </c>
      <c r="V1573">
        <v>0</v>
      </c>
      <c r="W1573">
        <v>0</v>
      </c>
      <c r="X1573">
        <v>0</v>
      </c>
      <c r="Y1573">
        <v>1</v>
      </c>
      <c r="Z1573">
        <v>1</v>
      </c>
      <c r="AA1573">
        <v>1</v>
      </c>
      <c r="AB1573">
        <v>1</v>
      </c>
      <c r="AC1573">
        <v>1</v>
      </c>
      <c r="AD1573">
        <v>0</v>
      </c>
      <c r="AE1573">
        <v>0</v>
      </c>
      <c r="AF1573">
        <v>0</v>
      </c>
      <c r="AG1573">
        <v>1</v>
      </c>
      <c r="AH1573">
        <v>0</v>
      </c>
      <c r="AI1573">
        <v>1</v>
      </c>
    </row>
    <row r="1574" spans="1:37" x14ac:dyDescent="0.25">
      <c r="A1574" t="str">
        <f>"1570"</f>
        <v>1570</v>
      </c>
      <c r="B1574" t="str">
        <f t="shared" si="86"/>
        <v>201</v>
      </c>
      <c r="C1574" t="str">
        <f t="shared" si="87"/>
        <v>63</v>
      </c>
      <c r="D1574" t="str">
        <f>"1"</f>
        <v>1</v>
      </c>
      <c r="E1574" t="str">
        <f>"201-63-1"</f>
        <v>201-63-1</v>
      </c>
      <c r="F1574" t="s">
        <v>41</v>
      </c>
      <c r="G1574" t="s">
        <v>42</v>
      </c>
      <c r="H1574" t="s">
        <v>43</v>
      </c>
      <c r="R1574">
        <v>1</v>
      </c>
      <c r="S1574">
        <v>0</v>
      </c>
      <c r="T1574">
        <v>0</v>
      </c>
      <c r="U1574">
        <v>0</v>
      </c>
      <c r="V1574">
        <v>0</v>
      </c>
      <c r="W1574">
        <v>1</v>
      </c>
      <c r="X1574">
        <v>0</v>
      </c>
      <c r="Y1574">
        <v>1</v>
      </c>
      <c r="Z1574">
        <v>1</v>
      </c>
      <c r="AA1574">
        <v>0</v>
      </c>
      <c r="AB1574">
        <v>1</v>
      </c>
      <c r="AC1574">
        <v>1</v>
      </c>
      <c r="AD1574">
        <v>0</v>
      </c>
      <c r="AE1574">
        <v>0</v>
      </c>
      <c r="AF1574">
        <v>0</v>
      </c>
      <c r="AG1574">
        <v>1</v>
      </c>
      <c r="AH1574">
        <v>1</v>
      </c>
      <c r="AI1574">
        <v>0</v>
      </c>
    </row>
    <row r="1575" spans="1:37" x14ac:dyDescent="0.25">
      <c r="A1575" t="str">
        <f>"1571"</f>
        <v>1571</v>
      </c>
      <c r="B1575" t="str">
        <f t="shared" si="86"/>
        <v>201</v>
      </c>
      <c r="C1575" t="str">
        <f t="shared" si="87"/>
        <v>63</v>
      </c>
      <c r="D1575" t="str">
        <f>"20"</f>
        <v>20</v>
      </c>
      <c r="E1575" t="str">
        <f>"201-63-20"</f>
        <v>201-63-20</v>
      </c>
      <c r="F1575" t="s">
        <v>41</v>
      </c>
      <c r="G1575" t="s">
        <v>44</v>
      </c>
      <c r="H1575" t="s">
        <v>45</v>
      </c>
      <c r="I1575">
        <v>1</v>
      </c>
      <c r="J1575">
        <v>0</v>
      </c>
      <c r="K1575">
        <v>1</v>
      </c>
      <c r="L1575">
        <v>0</v>
      </c>
      <c r="M1575">
        <v>1</v>
      </c>
      <c r="N1575">
        <v>1</v>
      </c>
      <c r="O1575">
        <v>1</v>
      </c>
      <c r="P1575">
        <v>0</v>
      </c>
      <c r="Q1575">
        <v>0</v>
      </c>
      <c r="AF1575">
        <v>0</v>
      </c>
      <c r="AG1575">
        <v>1</v>
      </c>
      <c r="AH1575">
        <v>0</v>
      </c>
      <c r="AI1575">
        <v>1</v>
      </c>
      <c r="AJ1575">
        <v>1</v>
      </c>
      <c r="AK1575">
        <v>0</v>
      </c>
    </row>
    <row r="1576" spans="1:37" x14ac:dyDescent="0.25">
      <c r="A1576" t="str">
        <f>"1572"</f>
        <v>1572</v>
      </c>
      <c r="B1576" t="str">
        <f t="shared" si="86"/>
        <v>201</v>
      </c>
      <c r="C1576" t="str">
        <f t="shared" si="87"/>
        <v>63</v>
      </c>
      <c r="D1576" t="str">
        <f>"19"</f>
        <v>19</v>
      </c>
      <c r="E1576" t="str">
        <f>"201-63-19"</f>
        <v>201-63-19</v>
      </c>
      <c r="F1576" t="s">
        <v>41</v>
      </c>
      <c r="G1576" t="s">
        <v>42</v>
      </c>
      <c r="H1576" t="s">
        <v>43</v>
      </c>
      <c r="R1576">
        <v>1</v>
      </c>
      <c r="S1576">
        <v>0</v>
      </c>
      <c r="T1576">
        <v>1</v>
      </c>
      <c r="U1576">
        <v>0</v>
      </c>
      <c r="V1576">
        <v>0</v>
      </c>
      <c r="W1576">
        <v>1</v>
      </c>
      <c r="X1576">
        <v>0</v>
      </c>
      <c r="Y1576">
        <v>1</v>
      </c>
      <c r="Z1576">
        <v>0</v>
      </c>
      <c r="AA1576">
        <v>0</v>
      </c>
      <c r="AB1576">
        <v>1</v>
      </c>
      <c r="AC1576">
        <v>1</v>
      </c>
      <c r="AD1576">
        <v>0</v>
      </c>
      <c r="AE1576">
        <v>0</v>
      </c>
      <c r="AF1576">
        <v>0</v>
      </c>
      <c r="AG1576">
        <v>1</v>
      </c>
      <c r="AH1576">
        <v>0</v>
      </c>
      <c r="AI1576">
        <v>0</v>
      </c>
    </row>
    <row r="1577" spans="1:37" x14ac:dyDescent="0.25">
      <c r="A1577" t="str">
        <f>"1573"</f>
        <v>1573</v>
      </c>
      <c r="B1577" t="str">
        <f t="shared" si="86"/>
        <v>201</v>
      </c>
      <c r="C1577" t="str">
        <f t="shared" si="87"/>
        <v>63</v>
      </c>
      <c r="D1577" t="str">
        <f>"16"</f>
        <v>16</v>
      </c>
      <c r="E1577" t="str">
        <f>"201-63-16"</f>
        <v>201-63-16</v>
      </c>
      <c r="F1577" t="s">
        <v>41</v>
      </c>
      <c r="G1577" t="s">
        <v>42</v>
      </c>
      <c r="H1577" t="s">
        <v>43</v>
      </c>
      <c r="R1577">
        <v>0</v>
      </c>
      <c r="S1577">
        <v>1</v>
      </c>
      <c r="T1577">
        <v>0</v>
      </c>
      <c r="U1577">
        <v>0</v>
      </c>
      <c r="V1577">
        <v>0</v>
      </c>
      <c r="W1577">
        <v>1</v>
      </c>
      <c r="X1577">
        <v>0</v>
      </c>
      <c r="Y1577">
        <v>1</v>
      </c>
      <c r="Z1577">
        <v>1</v>
      </c>
      <c r="AA1577">
        <v>0</v>
      </c>
      <c r="AB1577">
        <v>1</v>
      </c>
      <c r="AC1577">
        <v>1</v>
      </c>
      <c r="AD1577">
        <v>0</v>
      </c>
      <c r="AE1577">
        <v>0</v>
      </c>
      <c r="AF1577">
        <v>1</v>
      </c>
      <c r="AG1577">
        <v>0</v>
      </c>
      <c r="AH1577">
        <v>0</v>
      </c>
      <c r="AI1577">
        <v>1</v>
      </c>
    </row>
    <row r="1578" spans="1:37" x14ac:dyDescent="0.25">
      <c r="A1578" t="str">
        <f>"1574"</f>
        <v>1574</v>
      </c>
      <c r="B1578" t="str">
        <f t="shared" si="86"/>
        <v>201</v>
      </c>
      <c r="C1578" t="str">
        <f t="shared" si="87"/>
        <v>63</v>
      </c>
      <c r="D1578" t="str">
        <f>"10"</f>
        <v>10</v>
      </c>
      <c r="E1578" t="str">
        <f>"201-63-10"</f>
        <v>201-63-10</v>
      </c>
      <c r="F1578" t="s">
        <v>41</v>
      </c>
      <c r="G1578" t="s">
        <v>42</v>
      </c>
      <c r="H1578" t="s">
        <v>43</v>
      </c>
      <c r="R1578">
        <v>0</v>
      </c>
      <c r="S1578">
        <v>0</v>
      </c>
      <c r="T1578">
        <v>1</v>
      </c>
      <c r="U1578">
        <v>0</v>
      </c>
      <c r="V1578">
        <v>1</v>
      </c>
      <c r="W1578">
        <v>0</v>
      </c>
      <c r="X1578">
        <v>0</v>
      </c>
      <c r="Y1578">
        <v>1</v>
      </c>
      <c r="Z1578">
        <v>0</v>
      </c>
      <c r="AA1578">
        <v>1</v>
      </c>
      <c r="AB1578">
        <v>0</v>
      </c>
      <c r="AC1578">
        <v>1</v>
      </c>
      <c r="AD1578">
        <v>1</v>
      </c>
      <c r="AE1578">
        <v>0</v>
      </c>
      <c r="AF1578">
        <v>0</v>
      </c>
      <c r="AG1578">
        <v>1</v>
      </c>
      <c r="AH1578">
        <v>0</v>
      </c>
      <c r="AI1578">
        <v>1</v>
      </c>
    </row>
    <row r="1579" spans="1:37" x14ac:dyDescent="0.25">
      <c r="A1579" t="str">
        <f>"1575"</f>
        <v>1575</v>
      </c>
      <c r="B1579" t="str">
        <f t="shared" si="86"/>
        <v>201</v>
      </c>
      <c r="C1579" t="str">
        <f t="shared" si="87"/>
        <v>63</v>
      </c>
      <c r="D1579" t="str">
        <f>"6"</f>
        <v>6</v>
      </c>
      <c r="E1579" t="str">
        <f>"201-63-6"</f>
        <v>201-63-6</v>
      </c>
      <c r="F1579" t="s">
        <v>41</v>
      </c>
      <c r="G1579" t="s">
        <v>42</v>
      </c>
      <c r="H1579" t="s">
        <v>43</v>
      </c>
      <c r="R1579">
        <v>0</v>
      </c>
      <c r="S1579">
        <v>0</v>
      </c>
      <c r="T1579">
        <v>0</v>
      </c>
      <c r="U1579">
        <v>0</v>
      </c>
      <c r="V1579">
        <v>0</v>
      </c>
      <c r="W1579">
        <v>0</v>
      </c>
      <c r="X1579">
        <v>0</v>
      </c>
      <c r="Y1579">
        <v>0</v>
      </c>
      <c r="Z1579">
        <v>0</v>
      </c>
      <c r="AA1579">
        <v>0</v>
      </c>
      <c r="AB1579">
        <v>0</v>
      </c>
      <c r="AC1579">
        <v>1</v>
      </c>
      <c r="AD1579">
        <v>1</v>
      </c>
      <c r="AE1579">
        <v>0</v>
      </c>
      <c r="AF1579">
        <v>0</v>
      </c>
      <c r="AG1579">
        <v>1</v>
      </c>
      <c r="AH1579">
        <v>0</v>
      </c>
      <c r="AI1579">
        <v>1</v>
      </c>
    </row>
    <row r="1580" spans="1:37" x14ac:dyDescent="0.25">
      <c r="A1580" t="str">
        <f>"1576"</f>
        <v>1576</v>
      </c>
      <c r="B1580" t="str">
        <f t="shared" si="86"/>
        <v>201</v>
      </c>
      <c r="C1580" t="str">
        <f t="shared" ref="C1580:C1604" si="88">"64"</f>
        <v>64</v>
      </c>
      <c r="D1580" t="str">
        <f>"22"</f>
        <v>22</v>
      </c>
      <c r="E1580" t="str">
        <f>"201-64-22"</f>
        <v>201-64-22</v>
      </c>
      <c r="F1580" t="s">
        <v>41</v>
      </c>
      <c r="G1580" t="s">
        <v>44</v>
      </c>
      <c r="H1580" t="s">
        <v>45</v>
      </c>
      <c r="I1580">
        <v>1</v>
      </c>
      <c r="J1580">
        <v>0</v>
      </c>
      <c r="K1580">
        <v>1</v>
      </c>
      <c r="L1580">
        <v>0</v>
      </c>
      <c r="M1580">
        <v>1</v>
      </c>
      <c r="N1580">
        <v>0</v>
      </c>
      <c r="O1580">
        <v>0</v>
      </c>
      <c r="P1580">
        <v>1</v>
      </c>
      <c r="Q1580">
        <v>1</v>
      </c>
      <c r="AF1580">
        <v>0</v>
      </c>
      <c r="AG1580">
        <v>1</v>
      </c>
      <c r="AH1580">
        <v>1</v>
      </c>
      <c r="AI1580">
        <v>0</v>
      </c>
      <c r="AJ1580">
        <v>1</v>
      </c>
      <c r="AK1580">
        <v>0</v>
      </c>
    </row>
    <row r="1581" spans="1:37" x14ac:dyDescent="0.25">
      <c r="A1581" t="str">
        <f>"1577"</f>
        <v>1577</v>
      </c>
      <c r="B1581" t="str">
        <f t="shared" si="86"/>
        <v>201</v>
      </c>
      <c r="C1581" t="str">
        <f t="shared" si="88"/>
        <v>64</v>
      </c>
      <c r="D1581" t="str">
        <f>"21"</f>
        <v>21</v>
      </c>
      <c r="E1581" t="str">
        <f>"201-64-21"</f>
        <v>201-64-21</v>
      </c>
      <c r="F1581" t="s">
        <v>41</v>
      </c>
      <c r="G1581" t="s">
        <v>44</v>
      </c>
      <c r="H1581" t="s">
        <v>45</v>
      </c>
      <c r="I1581">
        <v>0</v>
      </c>
      <c r="J1581">
        <v>0</v>
      </c>
      <c r="K1581">
        <v>1</v>
      </c>
      <c r="L1581">
        <v>1</v>
      </c>
      <c r="M1581">
        <v>0</v>
      </c>
      <c r="N1581">
        <v>1</v>
      </c>
      <c r="O1581">
        <v>0</v>
      </c>
      <c r="P1581">
        <v>1</v>
      </c>
      <c r="Q1581">
        <v>1</v>
      </c>
      <c r="AF1581">
        <v>1</v>
      </c>
      <c r="AG1581">
        <v>0</v>
      </c>
      <c r="AH1581">
        <v>1</v>
      </c>
      <c r="AI1581">
        <v>0</v>
      </c>
      <c r="AJ1581">
        <v>0</v>
      </c>
      <c r="AK1581">
        <v>1</v>
      </c>
    </row>
    <row r="1582" spans="1:37" x14ac:dyDescent="0.25">
      <c r="A1582" t="str">
        <f>"1578"</f>
        <v>1578</v>
      </c>
      <c r="B1582" t="str">
        <f t="shared" si="86"/>
        <v>201</v>
      </c>
      <c r="C1582" t="str">
        <f t="shared" si="88"/>
        <v>64</v>
      </c>
      <c r="D1582" t="str">
        <f>"14"</f>
        <v>14</v>
      </c>
      <c r="E1582" t="str">
        <f>"201-64-14"</f>
        <v>201-64-14</v>
      </c>
      <c r="F1582" t="s">
        <v>41</v>
      </c>
      <c r="G1582" t="s">
        <v>44</v>
      </c>
      <c r="H1582" t="s">
        <v>45</v>
      </c>
      <c r="I1582">
        <v>1</v>
      </c>
      <c r="J1582">
        <v>0</v>
      </c>
      <c r="K1582">
        <v>1</v>
      </c>
      <c r="L1582">
        <v>1</v>
      </c>
      <c r="M1582">
        <v>0</v>
      </c>
      <c r="N1582">
        <v>1</v>
      </c>
      <c r="O1582">
        <v>0</v>
      </c>
      <c r="P1582">
        <v>0</v>
      </c>
      <c r="Q1582">
        <v>1</v>
      </c>
      <c r="AF1582">
        <v>0</v>
      </c>
      <c r="AG1582">
        <v>1</v>
      </c>
      <c r="AH1582">
        <v>0</v>
      </c>
      <c r="AI1582">
        <v>1</v>
      </c>
      <c r="AJ1582">
        <v>0</v>
      </c>
      <c r="AK1582">
        <v>1</v>
      </c>
    </row>
    <row r="1583" spans="1:37" x14ac:dyDescent="0.25">
      <c r="A1583" t="str">
        <f>"1579"</f>
        <v>1579</v>
      </c>
      <c r="B1583" t="str">
        <f t="shared" si="86"/>
        <v>201</v>
      </c>
      <c r="C1583" t="str">
        <f t="shared" si="88"/>
        <v>64</v>
      </c>
      <c r="D1583" t="str">
        <f>"13"</f>
        <v>13</v>
      </c>
      <c r="E1583" t="str">
        <f>"201-64-13"</f>
        <v>201-64-13</v>
      </c>
      <c r="F1583" t="s">
        <v>41</v>
      </c>
      <c r="G1583" t="s">
        <v>44</v>
      </c>
      <c r="H1583" t="s">
        <v>45</v>
      </c>
      <c r="I1583">
        <v>1</v>
      </c>
      <c r="J1583">
        <v>0</v>
      </c>
      <c r="K1583">
        <v>1</v>
      </c>
      <c r="L1583">
        <v>1</v>
      </c>
      <c r="M1583">
        <v>0</v>
      </c>
      <c r="N1583">
        <v>1</v>
      </c>
      <c r="O1583">
        <v>0</v>
      </c>
      <c r="P1583">
        <v>0</v>
      </c>
      <c r="Q1583">
        <v>1</v>
      </c>
      <c r="AF1583">
        <v>0</v>
      </c>
      <c r="AG1583">
        <v>1</v>
      </c>
      <c r="AH1583">
        <v>0</v>
      </c>
      <c r="AI1583">
        <v>1</v>
      </c>
      <c r="AJ1583">
        <v>0</v>
      </c>
      <c r="AK1583">
        <v>1</v>
      </c>
    </row>
    <row r="1584" spans="1:37" x14ac:dyDescent="0.25">
      <c r="A1584" t="str">
        <f>"1580"</f>
        <v>1580</v>
      </c>
      <c r="B1584" t="str">
        <f t="shared" si="86"/>
        <v>201</v>
      </c>
      <c r="C1584" t="str">
        <f t="shared" si="88"/>
        <v>64</v>
      </c>
      <c r="D1584" t="str">
        <f>"9"</f>
        <v>9</v>
      </c>
      <c r="E1584" t="str">
        <f>"201-64-9"</f>
        <v>201-64-9</v>
      </c>
      <c r="F1584" t="s">
        <v>41</v>
      </c>
      <c r="G1584" t="s">
        <v>44</v>
      </c>
      <c r="H1584" t="s">
        <v>45</v>
      </c>
      <c r="I1584">
        <v>1</v>
      </c>
      <c r="J1584">
        <v>0</v>
      </c>
      <c r="K1584">
        <v>0</v>
      </c>
      <c r="L1584">
        <v>1</v>
      </c>
      <c r="M1584">
        <v>1</v>
      </c>
      <c r="N1584">
        <v>1</v>
      </c>
      <c r="O1584">
        <v>1</v>
      </c>
      <c r="P1584">
        <v>0</v>
      </c>
      <c r="Q1584">
        <v>0</v>
      </c>
      <c r="AF1584">
        <v>1</v>
      </c>
      <c r="AG1584">
        <v>0</v>
      </c>
      <c r="AH1584">
        <v>1</v>
      </c>
      <c r="AI1584">
        <v>0</v>
      </c>
      <c r="AJ1584">
        <v>1</v>
      </c>
      <c r="AK1584">
        <v>0</v>
      </c>
    </row>
    <row r="1585" spans="1:37" x14ac:dyDescent="0.25">
      <c r="A1585" t="str">
        <f>"1581"</f>
        <v>1581</v>
      </c>
      <c r="B1585" t="str">
        <f t="shared" si="86"/>
        <v>201</v>
      </c>
      <c r="C1585" t="str">
        <f t="shared" si="88"/>
        <v>64</v>
      </c>
      <c r="D1585" t="str">
        <f>"5"</f>
        <v>5</v>
      </c>
      <c r="E1585" t="str">
        <f>"201-64-5"</f>
        <v>201-64-5</v>
      </c>
      <c r="F1585" t="s">
        <v>41</v>
      </c>
      <c r="G1585" t="s">
        <v>44</v>
      </c>
      <c r="H1585" t="s">
        <v>45</v>
      </c>
      <c r="I1585">
        <v>1</v>
      </c>
      <c r="J1585">
        <v>1</v>
      </c>
      <c r="K1585">
        <v>0</v>
      </c>
      <c r="L1585">
        <v>0</v>
      </c>
      <c r="M1585">
        <v>1</v>
      </c>
      <c r="N1585">
        <v>1</v>
      </c>
      <c r="O1585">
        <v>1</v>
      </c>
      <c r="P1585">
        <v>0</v>
      </c>
      <c r="Q1585">
        <v>0</v>
      </c>
      <c r="AF1585">
        <v>0</v>
      </c>
      <c r="AG1585">
        <v>1</v>
      </c>
      <c r="AH1585">
        <v>1</v>
      </c>
      <c r="AI1585">
        <v>0</v>
      </c>
      <c r="AJ1585">
        <v>1</v>
      </c>
      <c r="AK1585">
        <v>0</v>
      </c>
    </row>
    <row r="1586" spans="1:37" x14ac:dyDescent="0.25">
      <c r="A1586" t="str">
        <f>"1582"</f>
        <v>1582</v>
      </c>
      <c r="B1586" t="str">
        <f t="shared" si="86"/>
        <v>201</v>
      </c>
      <c r="C1586" t="str">
        <f t="shared" si="88"/>
        <v>64</v>
      </c>
      <c r="D1586" t="str">
        <f>"3"</f>
        <v>3</v>
      </c>
      <c r="E1586" t="str">
        <f>"201-64-3"</f>
        <v>201-64-3</v>
      </c>
      <c r="F1586" t="s">
        <v>41</v>
      </c>
      <c r="G1586" t="s">
        <v>44</v>
      </c>
      <c r="H1586" t="s">
        <v>45</v>
      </c>
      <c r="I1586">
        <v>0</v>
      </c>
      <c r="J1586">
        <v>1</v>
      </c>
      <c r="K1586">
        <v>1</v>
      </c>
      <c r="L1586">
        <v>0</v>
      </c>
      <c r="M1586">
        <v>1</v>
      </c>
      <c r="N1586">
        <v>1</v>
      </c>
      <c r="O1586">
        <v>0</v>
      </c>
      <c r="P1586">
        <v>1</v>
      </c>
      <c r="Q1586">
        <v>0</v>
      </c>
      <c r="AF1586">
        <v>0</v>
      </c>
      <c r="AG1586">
        <v>1</v>
      </c>
      <c r="AH1586">
        <v>1</v>
      </c>
      <c r="AI1586">
        <v>0</v>
      </c>
      <c r="AJ1586">
        <v>1</v>
      </c>
      <c r="AK1586">
        <v>0</v>
      </c>
    </row>
    <row r="1587" spans="1:37" x14ac:dyDescent="0.25">
      <c r="A1587" t="str">
        <f>"1583"</f>
        <v>1583</v>
      </c>
      <c r="B1587" t="str">
        <f t="shared" si="86"/>
        <v>201</v>
      </c>
      <c r="C1587" t="str">
        <f t="shared" si="88"/>
        <v>64</v>
      </c>
      <c r="D1587" t="str">
        <f>"24"</f>
        <v>24</v>
      </c>
      <c r="E1587" t="str">
        <f>"201-64-24"</f>
        <v>201-64-24</v>
      </c>
      <c r="F1587" t="s">
        <v>41</v>
      </c>
      <c r="G1587" t="s">
        <v>44</v>
      </c>
      <c r="H1587" t="s">
        <v>45</v>
      </c>
      <c r="I1587">
        <v>1</v>
      </c>
      <c r="J1587">
        <v>0</v>
      </c>
      <c r="K1587">
        <v>1</v>
      </c>
      <c r="L1587">
        <v>0</v>
      </c>
      <c r="M1587">
        <v>0</v>
      </c>
      <c r="N1587">
        <v>1</v>
      </c>
      <c r="O1587">
        <v>1</v>
      </c>
      <c r="P1587">
        <v>0</v>
      </c>
      <c r="Q1587">
        <v>1</v>
      </c>
      <c r="AF1587">
        <v>1</v>
      </c>
      <c r="AG1587">
        <v>0</v>
      </c>
      <c r="AH1587">
        <v>1</v>
      </c>
      <c r="AI1587">
        <v>0</v>
      </c>
      <c r="AJ1587">
        <v>1</v>
      </c>
      <c r="AK1587">
        <v>0</v>
      </c>
    </row>
    <row r="1588" spans="1:37" x14ac:dyDescent="0.25">
      <c r="A1588" t="str">
        <f>"1584"</f>
        <v>1584</v>
      </c>
      <c r="B1588" t="str">
        <f t="shared" si="86"/>
        <v>201</v>
      </c>
      <c r="C1588" t="str">
        <f t="shared" si="88"/>
        <v>64</v>
      </c>
      <c r="D1588" t="str">
        <f>"23"</f>
        <v>23</v>
      </c>
      <c r="E1588" t="str">
        <f>"201-64-23"</f>
        <v>201-64-23</v>
      </c>
      <c r="F1588" t="s">
        <v>41</v>
      </c>
      <c r="G1588" t="s">
        <v>44</v>
      </c>
      <c r="H1588" t="s">
        <v>45</v>
      </c>
      <c r="I1588">
        <v>0</v>
      </c>
      <c r="J1588">
        <v>1</v>
      </c>
      <c r="K1588">
        <v>1</v>
      </c>
      <c r="L1588">
        <v>0</v>
      </c>
      <c r="M1588">
        <v>0</v>
      </c>
      <c r="N1588">
        <v>1</v>
      </c>
      <c r="O1588">
        <v>1</v>
      </c>
      <c r="P1588">
        <v>0</v>
      </c>
      <c r="Q1588">
        <v>1</v>
      </c>
      <c r="AF1588">
        <v>0</v>
      </c>
      <c r="AG1588">
        <v>1</v>
      </c>
      <c r="AH1588">
        <v>0</v>
      </c>
      <c r="AI1588">
        <v>1</v>
      </c>
      <c r="AJ1588">
        <v>0</v>
      </c>
      <c r="AK1588">
        <v>1</v>
      </c>
    </row>
    <row r="1589" spans="1:37" x14ac:dyDescent="0.25">
      <c r="A1589" t="str">
        <f>"1585"</f>
        <v>1585</v>
      </c>
      <c r="B1589" t="str">
        <f t="shared" si="86"/>
        <v>201</v>
      </c>
      <c r="C1589" t="str">
        <f t="shared" si="88"/>
        <v>64</v>
      </c>
      <c r="D1589" t="str">
        <f>"16"</f>
        <v>16</v>
      </c>
      <c r="E1589" t="str">
        <f>"201-64-16"</f>
        <v>201-64-16</v>
      </c>
      <c r="F1589" t="s">
        <v>41</v>
      </c>
      <c r="G1589" t="s">
        <v>44</v>
      </c>
      <c r="H1589" t="s">
        <v>45</v>
      </c>
      <c r="I1589">
        <v>0</v>
      </c>
      <c r="J1589">
        <v>0</v>
      </c>
      <c r="K1589">
        <v>1</v>
      </c>
      <c r="L1589">
        <v>1</v>
      </c>
      <c r="M1589">
        <v>0</v>
      </c>
      <c r="N1589">
        <v>1</v>
      </c>
      <c r="O1589">
        <v>1</v>
      </c>
      <c r="P1589">
        <v>0</v>
      </c>
      <c r="Q1589">
        <v>1</v>
      </c>
      <c r="AF1589">
        <v>0</v>
      </c>
      <c r="AG1589">
        <v>1</v>
      </c>
      <c r="AH1589">
        <v>1</v>
      </c>
      <c r="AI1589">
        <v>0</v>
      </c>
      <c r="AJ1589">
        <v>1</v>
      </c>
      <c r="AK1589">
        <v>0</v>
      </c>
    </row>
    <row r="1590" spans="1:37" x14ac:dyDescent="0.25">
      <c r="A1590" t="str">
        <f>"1586"</f>
        <v>1586</v>
      </c>
      <c r="B1590" t="str">
        <f t="shared" si="86"/>
        <v>201</v>
      </c>
      <c r="C1590" t="str">
        <f t="shared" si="88"/>
        <v>64</v>
      </c>
      <c r="D1590" t="str">
        <f>"15"</f>
        <v>15</v>
      </c>
      <c r="E1590" t="str">
        <f>"201-64-15"</f>
        <v>201-64-15</v>
      </c>
      <c r="F1590" t="s">
        <v>41</v>
      </c>
      <c r="G1590" t="s">
        <v>44</v>
      </c>
      <c r="H1590" t="s">
        <v>45</v>
      </c>
      <c r="I1590">
        <v>1</v>
      </c>
      <c r="J1590">
        <v>1</v>
      </c>
      <c r="K1590">
        <v>0</v>
      </c>
      <c r="L1590">
        <v>1</v>
      </c>
      <c r="M1590">
        <v>1</v>
      </c>
      <c r="N1590">
        <v>1</v>
      </c>
      <c r="O1590">
        <v>0</v>
      </c>
      <c r="P1590">
        <v>0</v>
      </c>
      <c r="Q1590">
        <v>0</v>
      </c>
      <c r="AF1590">
        <v>0</v>
      </c>
      <c r="AG1590">
        <v>1</v>
      </c>
      <c r="AH1590">
        <v>0</v>
      </c>
      <c r="AI1590">
        <v>1</v>
      </c>
      <c r="AJ1590">
        <v>1</v>
      </c>
      <c r="AK1590">
        <v>0</v>
      </c>
    </row>
    <row r="1591" spans="1:37" x14ac:dyDescent="0.25">
      <c r="A1591" t="str">
        <f>"1587"</f>
        <v>1587</v>
      </c>
      <c r="B1591" t="str">
        <f t="shared" si="86"/>
        <v>201</v>
      </c>
      <c r="C1591" t="str">
        <f t="shared" si="88"/>
        <v>64</v>
      </c>
      <c r="D1591" t="str">
        <f>"10"</f>
        <v>10</v>
      </c>
      <c r="E1591" t="str">
        <f>"201-64-10"</f>
        <v>201-64-10</v>
      </c>
      <c r="F1591" t="s">
        <v>41</v>
      </c>
      <c r="G1591" t="s">
        <v>44</v>
      </c>
      <c r="H1591" t="s">
        <v>45</v>
      </c>
      <c r="I1591">
        <v>0</v>
      </c>
      <c r="J1591">
        <v>1</v>
      </c>
      <c r="K1591">
        <v>0</v>
      </c>
      <c r="L1591">
        <v>0</v>
      </c>
      <c r="M1591">
        <v>1</v>
      </c>
      <c r="N1591">
        <v>1</v>
      </c>
      <c r="O1591">
        <v>0</v>
      </c>
      <c r="P1591">
        <v>1</v>
      </c>
      <c r="Q1591">
        <v>1</v>
      </c>
      <c r="AF1591">
        <v>0</v>
      </c>
      <c r="AG1591">
        <v>1</v>
      </c>
      <c r="AH1591">
        <v>1</v>
      </c>
      <c r="AI1591">
        <v>0</v>
      </c>
      <c r="AJ1591">
        <v>1</v>
      </c>
      <c r="AK1591">
        <v>0</v>
      </c>
    </row>
    <row r="1592" spans="1:37" x14ac:dyDescent="0.25">
      <c r="A1592" t="str">
        <f>"1588"</f>
        <v>1588</v>
      </c>
      <c r="B1592" t="str">
        <f t="shared" si="86"/>
        <v>201</v>
      </c>
      <c r="C1592" t="str">
        <f t="shared" si="88"/>
        <v>64</v>
      </c>
      <c r="D1592" t="str">
        <f>"6"</f>
        <v>6</v>
      </c>
      <c r="E1592" t="str">
        <f>"201-64-6"</f>
        <v>201-64-6</v>
      </c>
      <c r="F1592" t="s">
        <v>41</v>
      </c>
      <c r="G1592" t="s">
        <v>44</v>
      </c>
      <c r="H1592" t="s">
        <v>45</v>
      </c>
      <c r="I1592">
        <v>1</v>
      </c>
      <c r="J1592">
        <v>0</v>
      </c>
      <c r="K1592">
        <v>1</v>
      </c>
      <c r="L1592">
        <v>0</v>
      </c>
      <c r="M1592">
        <v>0</v>
      </c>
      <c r="N1592">
        <v>1</v>
      </c>
      <c r="O1592">
        <v>0</v>
      </c>
      <c r="P1592">
        <v>1</v>
      </c>
      <c r="Q1592">
        <v>1</v>
      </c>
      <c r="AF1592">
        <v>0</v>
      </c>
      <c r="AG1592">
        <v>1</v>
      </c>
      <c r="AH1592">
        <v>0</v>
      </c>
      <c r="AI1592">
        <v>1</v>
      </c>
      <c r="AJ1592">
        <v>0</v>
      </c>
      <c r="AK1592">
        <v>1</v>
      </c>
    </row>
    <row r="1593" spans="1:37" x14ac:dyDescent="0.25">
      <c r="A1593" t="str">
        <f>"1589"</f>
        <v>1589</v>
      </c>
      <c r="B1593" t="str">
        <f t="shared" si="86"/>
        <v>201</v>
      </c>
      <c r="C1593" t="str">
        <f t="shared" si="88"/>
        <v>64</v>
      </c>
      <c r="D1593" t="str">
        <f>"2"</f>
        <v>2</v>
      </c>
      <c r="E1593" t="str">
        <f>"201-64-2"</f>
        <v>201-64-2</v>
      </c>
      <c r="F1593" t="s">
        <v>41</v>
      </c>
      <c r="G1593" t="s">
        <v>44</v>
      </c>
      <c r="H1593" t="s">
        <v>45</v>
      </c>
      <c r="I1593">
        <v>0</v>
      </c>
      <c r="J1593">
        <v>1</v>
      </c>
      <c r="K1593">
        <v>1</v>
      </c>
      <c r="L1593">
        <v>0</v>
      </c>
      <c r="M1593">
        <v>1</v>
      </c>
      <c r="N1593">
        <v>1</v>
      </c>
      <c r="O1593">
        <v>0</v>
      </c>
      <c r="P1593">
        <v>1</v>
      </c>
      <c r="Q1593">
        <v>0</v>
      </c>
      <c r="AF1593">
        <v>0</v>
      </c>
      <c r="AG1593">
        <v>1</v>
      </c>
      <c r="AH1593">
        <v>1</v>
      </c>
      <c r="AI1593">
        <v>0</v>
      </c>
      <c r="AJ1593">
        <v>1</v>
      </c>
      <c r="AK1593">
        <v>0</v>
      </c>
    </row>
    <row r="1594" spans="1:37" x14ac:dyDescent="0.25">
      <c r="A1594" t="str">
        <f>"1590"</f>
        <v>1590</v>
      </c>
      <c r="B1594" t="str">
        <f t="shared" si="86"/>
        <v>201</v>
      </c>
      <c r="C1594" t="str">
        <f t="shared" si="88"/>
        <v>64</v>
      </c>
      <c r="D1594" t="str">
        <f>"18"</f>
        <v>18</v>
      </c>
      <c r="E1594" t="str">
        <f>"201-64-18"</f>
        <v>201-64-18</v>
      </c>
      <c r="F1594" t="s">
        <v>41</v>
      </c>
      <c r="G1594" t="s">
        <v>44</v>
      </c>
      <c r="H1594" t="s">
        <v>45</v>
      </c>
      <c r="I1594">
        <v>0</v>
      </c>
      <c r="J1594">
        <v>1</v>
      </c>
      <c r="K1594">
        <v>1</v>
      </c>
      <c r="L1594">
        <v>0</v>
      </c>
      <c r="M1594">
        <v>1</v>
      </c>
      <c r="N1594">
        <v>1</v>
      </c>
      <c r="O1594">
        <v>1</v>
      </c>
      <c r="P1594">
        <v>0</v>
      </c>
      <c r="Q1594">
        <v>0</v>
      </c>
      <c r="AF1594">
        <v>0</v>
      </c>
      <c r="AG1594">
        <v>1</v>
      </c>
      <c r="AH1594">
        <v>0</v>
      </c>
      <c r="AI1594">
        <v>1</v>
      </c>
      <c r="AJ1594">
        <v>0</v>
      </c>
      <c r="AK1594">
        <v>1</v>
      </c>
    </row>
    <row r="1595" spans="1:37" x14ac:dyDescent="0.25">
      <c r="A1595" t="str">
        <f>"1591"</f>
        <v>1591</v>
      </c>
      <c r="B1595" t="str">
        <f t="shared" si="86"/>
        <v>201</v>
      </c>
      <c r="C1595" t="str">
        <f t="shared" si="88"/>
        <v>64</v>
      </c>
      <c r="D1595" t="str">
        <f>"17"</f>
        <v>17</v>
      </c>
      <c r="E1595" t="str">
        <f>"201-64-17"</f>
        <v>201-64-17</v>
      </c>
      <c r="F1595" t="s">
        <v>41</v>
      </c>
      <c r="G1595" t="s">
        <v>44</v>
      </c>
      <c r="H1595" t="s">
        <v>45</v>
      </c>
      <c r="I1595">
        <v>1</v>
      </c>
      <c r="J1595">
        <v>0</v>
      </c>
      <c r="K1595">
        <v>0</v>
      </c>
      <c r="L1595">
        <v>1</v>
      </c>
      <c r="M1595">
        <v>1</v>
      </c>
      <c r="N1595">
        <v>1</v>
      </c>
      <c r="O1595">
        <v>1</v>
      </c>
      <c r="P1595">
        <v>0</v>
      </c>
      <c r="Q1595">
        <v>0</v>
      </c>
      <c r="AF1595">
        <v>1</v>
      </c>
      <c r="AG1595">
        <v>0</v>
      </c>
      <c r="AH1595">
        <v>1</v>
      </c>
      <c r="AI1595">
        <v>0</v>
      </c>
      <c r="AJ1595">
        <v>1</v>
      </c>
      <c r="AK1595">
        <v>0</v>
      </c>
    </row>
    <row r="1596" spans="1:37" x14ac:dyDescent="0.25">
      <c r="A1596" t="str">
        <f>"1592"</f>
        <v>1592</v>
      </c>
      <c r="B1596" t="str">
        <f t="shared" si="86"/>
        <v>201</v>
      </c>
      <c r="C1596" t="str">
        <f t="shared" si="88"/>
        <v>64</v>
      </c>
      <c r="D1596" t="str">
        <f>"11"</f>
        <v>11</v>
      </c>
      <c r="E1596" t="str">
        <f>"201-64-11"</f>
        <v>201-64-11</v>
      </c>
      <c r="F1596" t="s">
        <v>41</v>
      </c>
      <c r="G1596" t="s">
        <v>44</v>
      </c>
      <c r="H1596" t="s">
        <v>45</v>
      </c>
      <c r="I1596">
        <v>1</v>
      </c>
      <c r="J1596">
        <v>0</v>
      </c>
      <c r="K1596">
        <v>1</v>
      </c>
      <c r="L1596">
        <v>0</v>
      </c>
      <c r="M1596">
        <v>0</v>
      </c>
      <c r="N1596">
        <v>1</v>
      </c>
      <c r="O1596">
        <v>0</v>
      </c>
      <c r="P1596">
        <v>0</v>
      </c>
      <c r="Q1596">
        <v>0</v>
      </c>
      <c r="AF1596">
        <v>1</v>
      </c>
      <c r="AG1596">
        <v>0</v>
      </c>
      <c r="AH1596">
        <v>1</v>
      </c>
      <c r="AI1596">
        <v>0</v>
      </c>
      <c r="AJ1596">
        <v>0</v>
      </c>
      <c r="AK1596">
        <v>1</v>
      </c>
    </row>
    <row r="1597" spans="1:37" x14ac:dyDescent="0.25">
      <c r="A1597" t="str">
        <f>"1593"</f>
        <v>1593</v>
      </c>
      <c r="B1597" t="str">
        <f t="shared" si="86"/>
        <v>201</v>
      </c>
      <c r="C1597" t="str">
        <f t="shared" si="88"/>
        <v>64</v>
      </c>
      <c r="D1597" t="str">
        <f>"7"</f>
        <v>7</v>
      </c>
      <c r="E1597" t="str">
        <f>"201-64-7"</f>
        <v>201-64-7</v>
      </c>
      <c r="F1597" t="s">
        <v>41</v>
      </c>
      <c r="G1597" t="s">
        <v>44</v>
      </c>
      <c r="H1597" t="s">
        <v>45</v>
      </c>
      <c r="I1597">
        <v>0</v>
      </c>
      <c r="J1597">
        <v>0</v>
      </c>
      <c r="K1597">
        <v>1</v>
      </c>
      <c r="L1597">
        <v>0</v>
      </c>
      <c r="M1597">
        <v>1</v>
      </c>
      <c r="N1597">
        <v>1</v>
      </c>
      <c r="O1597">
        <v>1</v>
      </c>
      <c r="P1597">
        <v>0</v>
      </c>
      <c r="Q1597">
        <v>1</v>
      </c>
      <c r="AF1597">
        <v>0</v>
      </c>
      <c r="AG1597">
        <v>1</v>
      </c>
      <c r="AH1597">
        <v>0</v>
      </c>
      <c r="AI1597">
        <v>1</v>
      </c>
      <c r="AJ1597">
        <v>0</v>
      </c>
      <c r="AK1597">
        <v>1</v>
      </c>
    </row>
    <row r="1598" spans="1:37" x14ac:dyDescent="0.25">
      <c r="A1598" t="str">
        <f>"1594"</f>
        <v>1594</v>
      </c>
      <c r="B1598" t="str">
        <f t="shared" si="86"/>
        <v>201</v>
      </c>
      <c r="C1598" t="str">
        <f t="shared" si="88"/>
        <v>64</v>
      </c>
      <c r="D1598" t="str">
        <f>"1"</f>
        <v>1</v>
      </c>
      <c r="E1598" t="str">
        <f>"201-64-1"</f>
        <v>201-64-1</v>
      </c>
      <c r="F1598" t="s">
        <v>41</v>
      </c>
      <c r="G1598" t="s">
        <v>44</v>
      </c>
      <c r="H1598" t="s">
        <v>45</v>
      </c>
      <c r="I1598">
        <v>0</v>
      </c>
      <c r="J1598">
        <v>0</v>
      </c>
      <c r="K1598">
        <v>1</v>
      </c>
      <c r="L1598">
        <v>1</v>
      </c>
      <c r="M1598">
        <v>1</v>
      </c>
      <c r="N1598">
        <v>1</v>
      </c>
      <c r="O1598">
        <v>1</v>
      </c>
      <c r="P1598">
        <v>0</v>
      </c>
      <c r="Q1598">
        <v>0</v>
      </c>
      <c r="AF1598">
        <v>1</v>
      </c>
      <c r="AG1598">
        <v>0</v>
      </c>
      <c r="AH1598">
        <v>1</v>
      </c>
      <c r="AI1598">
        <v>0</v>
      </c>
      <c r="AJ1598">
        <v>1</v>
      </c>
      <c r="AK1598">
        <v>0</v>
      </c>
    </row>
    <row r="1599" spans="1:37" x14ac:dyDescent="0.25">
      <c r="A1599" t="str">
        <f>"1595"</f>
        <v>1595</v>
      </c>
      <c r="B1599" t="str">
        <f t="shared" si="86"/>
        <v>201</v>
      </c>
      <c r="C1599" t="str">
        <f t="shared" si="88"/>
        <v>64</v>
      </c>
      <c r="D1599" t="str">
        <f>"25"</f>
        <v>25</v>
      </c>
      <c r="E1599" t="str">
        <f>"201-64-25"</f>
        <v>201-64-25</v>
      </c>
      <c r="F1599" t="s">
        <v>41</v>
      </c>
      <c r="G1599" t="s">
        <v>44</v>
      </c>
      <c r="H1599" t="s">
        <v>45</v>
      </c>
      <c r="I1599">
        <v>1</v>
      </c>
      <c r="J1599">
        <v>0</v>
      </c>
      <c r="K1599">
        <v>1</v>
      </c>
      <c r="L1599">
        <v>0</v>
      </c>
      <c r="M1599">
        <v>1</v>
      </c>
      <c r="N1599">
        <v>0</v>
      </c>
      <c r="O1599">
        <v>1</v>
      </c>
      <c r="P1599">
        <v>0</v>
      </c>
      <c r="Q1599">
        <v>1</v>
      </c>
      <c r="AF1599">
        <v>1</v>
      </c>
      <c r="AG1599">
        <v>0</v>
      </c>
      <c r="AH1599">
        <v>1</v>
      </c>
      <c r="AI1599">
        <v>0</v>
      </c>
      <c r="AJ1599">
        <v>1</v>
      </c>
      <c r="AK1599">
        <v>0</v>
      </c>
    </row>
    <row r="1600" spans="1:37" x14ac:dyDescent="0.25">
      <c r="A1600" t="str">
        <f>"1596"</f>
        <v>1596</v>
      </c>
      <c r="B1600" t="str">
        <f t="shared" si="86"/>
        <v>201</v>
      </c>
      <c r="C1600" t="str">
        <f t="shared" si="88"/>
        <v>64</v>
      </c>
      <c r="D1600" t="str">
        <f>"20"</f>
        <v>20</v>
      </c>
      <c r="E1600" t="str">
        <f>"201-64-20"</f>
        <v>201-64-20</v>
      </c>
      <c r="F1600" t="s">
        <v>41</v>
      </c>
      <c r="G1600" t="s">
        <v>44</v>
      </c>
      <c r="H1600" t="s">
        <v>45</v>
      </c>
      <c r="I1600">
        <v>0</v>
      </c>
      <c r="J1600">
        <v>1</v>
      </c>
      <c r="K1600">
        <v>0</v>
      </c>
      <c r="L1600">
        <v>0</v>
      </c>
      <c r="M1600">
        <v>1</v>
      </c>
      <c r="N1600">
        <v>1</v>
      </c>
      <c r="O1600">
        <v>1</v>
      </c>
      <c r="P1600">
        <v>0</v>
      </c>
      <c r="Q1600">
        <v>1</v>
      </c>
      <c r="AF1600">
        <v>0</v>
      </c>
      <c r="AG1600">
        <v>1</v>
      </c>
      <c r="AH1600">
        <v>0</v>
      </c>
      <c r="AI1600">
        <v>1</v>
      </c>
      <c r="AJ1600">
        <v>1</v>
      </c>
      <c r="AK1600">
        <v>0</v>
      </c>
    </row>
    <row r="1601" spans="1:37" x14ac:dyDescent="0.25">
      <c r="A1601" t="str">
        <f>"1597"</f>
        <v>1597</v>
      </c>
      <c r="B1601" t="str">
        <f t="shared" si="86"/>
        <v>201</v>
      </c>
      <c r="C1601" t="str">
        <f t="shared" si="88"/>
        <v>64</v>
      </c>
      <c r="D1601" t="str">
        <f>"19"</f>
        <v>19</v>
      </c>
      <c r="E1601" t="str">
        <f>"201-64-19"</f>
        <v>201-64-19</v>
      </c>
      <c r="F1601" t="s">
        <v>41</v>
      </c>
      <c r="G1601" t="s">
        <v>44</v>
      </c>
      <c r="H1601" t="s">
        <v>45</v>
      </c>
      <c r="I1601">
        <v>1</v>
      </c>
      <c r="J1601">
        <v>0</v>
      </c>
      <c r="K1601">
        <v>0</v>
      </c>
      <c r="L1601">
        <v>0</v>
      </c>
      <c r="M1601">
        <v>1</v>
      </c>
      <c r="N1601">
        <v>1</v>
      </c>
      <c r="O1601">
        <v>1</v>
      </c>
      <c r="P1601">
        <v>0</v>
      </c>
      <c r="Q1601">
        <v>1</v>
      </c>
      <c r="AF1601">
        <v>0</v>
      </c>
      <c r="AG1601">
        <v>1</v>
      </c>
      <c r="AH1601">
        <v>1</v>
      </c>
      <c r="AI1601">
        <v>0</v>
      </c>
      <c r="AJ1601">
        <v>1</v>
      </c>
      <c r="AK1601">
        <v>0</v>
      </c>
    </row>
    <row r="1602" spans="1:37" x14ac:dyDescent="0.25">
      <c r="A1602" t="str">
        <f>"1598"</f>
        <v>1598</v>
      </c>
      <c r="B1602" t="str">
        <f t="shared" si="86"/>
        <v>201</v>
      </c>
      <c r="C1602" t="str">
        <f t="shared" si="88"/>
        <v>64</v>
      </c>
      <c r="D1602" t="str">
        <f>"12"</f>
        <v>12</v>
      </c>
      <c r="E1602" t="str">
        <f>"201-64-12"</f>
        <v>201-64-12</v>
      </c>
      <c r="F1602" t="s">
        <v>41</v>
      </c>
      <c r="G1602" t="s">
        <v>44</v>
      </c>
      <c r="H1602" t="s">
        <v>45</v>
      </c>
      <c r="I1602">
        <v>0</v>
      </c>
      <c r="J1602">
        <v>0</v>
      </c>
      <c r="K1602">
        <v>0</v>
      </c>
      <c r="L1602">
        <v>0</v>
      </c>
      <c r="M1602">
        <v>1</v>
      </c>
      <c r="N1602">
        <v>1</v>
      </c>
      <c r="O1602">
        <v>1</v>
      </c>
      <c r="P1602">
        <v>1</v>
      </c>
      <c r="Q1602">
        <v>1</v>
      </c>
      <c r="AF1602">
        <v>0</v>
      </c>
      <c r="AG1602">
        <v>1</v>
      </c>
      <c r="AH1602">
        <v>0</v>
      </c>
      <c r="AI1602">
        <v>1</v>
      </c>
      <c r="AJ1602">
        <v>1</v>
      </c>
      <c r="AK1602">
        <v>0</v>
      </c>
    </row>
    <row r="1603" spans="1:37" x14ac:dyDescent="0.25">
      <c r="A1603" t="str">
        <f>"1599"</f>
        <v>1599</v>
      </c>
      <c r="B1603" t="str">
        <f t="shared" si="86"/>
        <v>201</v>
      </c>
      <c r="C1603" t="str">
        <f t="shared" si="88"/>
        <v>64</v>
      </c>
      <c r="D1603" t="str">
        <f>"8"</f>
        <v>8</v>
      </c>
      <c r="E1603" t="str">
        <f>"201-64-8"</f>
        <v>201-64-8</v>
      </c>
      <c r="F1603" t="s">
        <v>41</v>
      </c>
      <c r="G1603" t="s">
        <v>44</v>
      </c>
      <c r="H1603" t="s">
        <v>45</v>
      </c>
      <c r="I1603">
        <v>1</v>
      </c>
      <c r="J1603">
        <v>0</v>
      </c>
      <c r="K1603">
        <v>1</v>
      </c>
      <c r="L1603">
        <v>0</v>
      </c>
      <c r="M1603">
        <v>0</v>
      </c>
      <c r="N1603">
        <v>1</v>
      </c>
      <c r="O1603">
        <v>1</v>
      </c>
      <c r="P1603">
        <v>0</v>
      </c>
      <c r="Q1603">
        <v>1</v>
      </c>
      <c r="AF1603">
        <v>0</v>
      </c>
      <c r="AG1603">
        <v>1</v>
      </c>
      <c r="AH1603">
        <v>0</v>
      </c>
      <c r="AI1603">
        <v>1</v>
      </c>
      <c r="AJ1603">
        <v>1</v>
      </c>
      <c r="AK1603">
        <v>0</v>
      </c>
    </row>
    <row r="1604" spans="1:37" x14ac:dyDescent="0.25">
      <c r="A1604" t="str">
        <f>"1600"</f>
        <v>1600</v>
      </c>
      <c r="B1604" t="str">
        <f t="shared" si="86"/>
        <v>201</v>
      </c>
      <c r="C1604" t="str">
        <f t="shared" si="88"/>
        <v>64</v>
      </c>
      <c r="D1604" t="str">
        <f>"4"</f>
        <v>4</v>
      </c>
      <c r="E1604" t="str">
        <f>"201-64-4"</f>
        <v>201-64-4</v>
      </c>
      <c r="F1604" t="s">
        <v>41</v>
      </c>
      <c r="G1604" t="s">
        <v>44</v>
      </c>
      <c r="H1604" t="s">
        <v>45</v>
      </c>
      <c r="I1604">
        <v>1</v>
      </c>
      <c r="J1604">
        <v>1</v>
      </c>
      <c r="K1604">
        <v>0</v>
      </c>
      <c r="L1604">
        <v>0</v>
      </c>
      <c r="M1604">
        <v>1</v>
      </c>
      <c r="N1604">
        <v>1</v>
      </c>
      <c r="O1604">
        <v>1</v>
      </c>
      <c r="P1604">
        <v>0</v>
      </c>
      <c r="Q1604">
        <v>0</v>
      </c>
      <c r="AF1604">
        <v>0</v>
      </c>
      <c r="AG1604">
        <v>1</v>
      </c>
      <c r="AH1604">
        <v>1</v>
      </c>
      <c r="AI1604">
        <v>0</v>
      </c>
      <c r="AJ1604">
        <v>1</v>
      </c>
      <c r="AK1604">
        <v>0</v>
      </c>
    </row>
    <row r="1605" spans="1:37" x14ac:dyDescent="0.25">
      <c r="A1605" t="str">
        <f>"1601"</f>
        <v>1601</v>
      </c>
      <c r="B1605" t="str">
        <f t="shared" ref="B1605:B1668" si="89">"201"</f>
        <v>201</v>
      </c>
      <c r="C1605" t="str">
        <f t="shared" ref="C1605:C1629" si="90">"65"</f>
        <v>65</v>
      </c>
      <c r="D1605" t="str">
        <f>"22"</f>
        <v>22</v>
      </c>
      <c r="E1605" t="str">
        <f>"201-65-22"</f>
        <v>201-65-22</v>
      </c>
      <c r="F1605" t="s">
        <v>41</v>
      </c>
      <c r="G1605" t="s">
        <v>44</v>
      </c>
      <c r="H1605" t="s">
        <v>45</v>
      </c>
      <c r="I1605">
        <v>1</v>
      </c>
      <c r="J1605">
        <v>1</v>
      </c>
      <c r="K1605">
        <v>1</v>
      </c>
      <c r="L1605">
        <v>1</v>
      </c>
      <c r="M1605">
        <v>0</v>
      </c>
      <c r="N1605">
        <v>1</v>
      </c>
      <c r="O1605">
        <v>0</v>
      </c>
      <c r="P1605">
        <v>0</v>
      </c>
      <c r="Q1605">
        <v>0</v>
      </c>
      <c r="AF1605">
        <v>0</v>
      </c>
      <c r="AG1605">
        <v>1</v>
      </c>
      <c r="AH1605">
        <v>0</v>
      </c>
      <c r="AI1605">
        <v>1</v>
      </c>
      <c r="AJ1605">
        <v>0</v>
      </c>
      <c r="AK1605">
        <v>1</v>
      </c>
    </row>
    <row r="1606" spans="1:37" x14ac:dyDescent="0.25">
      <c r="A1606" t="str">
        <f>"1602"</f>
        <v>1602</v>
      </c>
      <c r="B1606" t="str">
        <f t="shared" si="89"/>
        <v>201</v>
      </c>
      <c r="C1606" t="str">
        <f t="shared" si="90"/>
        <v>65</v>
      </c>
      <c r="D1606" t="str">
        <f>"21"</f>
        <v>21</v>
      </c>
      <c r="E1606" t="str">
        <f>"201-65-21"</f>
        <v>201-65-21</v>
      </c>
      <c r="F1606" t="s">
        <v>41</v>
      </c>
      <c r="G1606" t="s">
        <v>44</v>
      </c>
      <c r="H1606" t="s">
        <v>45</v>
      </c>
      <c r="I1606">
        <v>0</v>
      </c>
      <c r="J1606">
        <v>0</v>
      </c>
      <c r="K1606">
        <v>0</v>
      </c>
      <c r="L1606">
        <v>0</v>
      </c>
      <c r="M1606">
        <v>0</v>
      </c>
      <c r="N1606">
        <v>0</v>
      </c>
      <c r="O1606">
        <v>0</v>
      </c>
      <c r="P1606">
        <v>0</v>
      </c>
      <c r="Q1606">
        <v>0</v>
      </c>
      <c r="AF1606">
        <v>0</v>
      </c>
      <c r="AG1606">
        <v>1</v>
      </c>
      <c r="AH1606">
        <v>0</v>
      </c>
      <c r="AI1606">
        <v>1</v>
      </c>
      <c r="AJ1606">
        <v>0</v>
      </c>
      <c r="AK1606">
        <v>1</v>
      </c>
    </row>
    <row r="1607" spans="1:37" x14ac:dyDescent="0.25">
      <c r="A1607" t="str">
        <f>"1603"</f>
        <v>1603</v>
      </c>
      <c r="B1607" t="str">
        <f t="shared" si="89"/>
        <v>201</v>
      </c>
      <c r="C1607" t="str">
        <f t="shared" si="90"/>
        <v>65</v>
      </c>
      <c r="D1607" t="str">
        <f>"14"</f>
        <v>14</v>
      </c>
      <c r="E1607" t="str">
        <f>"201-65-14"</f>
        <v>201-65-14</v>
      </c>
      <c r="F1607" t="s">
        <v>41</v>
      </c>
      <c r="G1607" t="s">
        <v>44</v>
      </c>
      <c r="H1607" t="s">
        <v>45</v>
      </c>
      <c r="I1607">
        <v>1</v>
      </c>
      <c r="J1607">
        <v>0</v>
      </c>
      <c r="K1607">
        <v>1</v>
      </c>
      <c r="L1607">
        <v>1</v>
      </c>
      <c r="M1607">
        <v>1</v>
      </c>
      <c r="N1607">
        <v>0</v>
      </c>
      <c r="O1607">
        <v>0</v>
      </c>
      <c r="P1607">
        <v>1</v>
      </c>
      <c r="Q1607">
        <v>0</v>
      </c>
      <c r="AF1607">
        <v>0</v>
      </c>
      <c r="AG1607">
        <v>1</v>
      </c>
      <c r="AH1607">
        <v>0</v>
      </c>
      <c r="AI1607">
        <v>1</v>
      </c>
      <c r="AJ1607">
        <v>0</v>
      </c>
      <c r="AK1607">
        <v>1</v>
      </c>
    </row>
    <row r="1608" spans="1:37" x14ac:dyDescent="0.25">
      <c r="A1608" t="str">
        <f>"1604"</f>
        <v>1604</v>
      </c>
      <c r="B1608" t="str">
        <f t="shared" si="89"/>
        <v>201</v>
      </c>
      <c r="C1608" t="str">
        <f t="shared" si="90"/>
        <v>65</v>
      </c>
      <c r="D1608" t="str">
        <f>"13"</f>
        <v>13</v>
      </c>
      <c r="E1608" t="str">
        <f>"201-65-13"</f>
        <v>201-65-13</v>
      </c>
      <c r="F1608" t="s">
        <v>41</v>
      </c>
      <c r="G1608" t="s">
        <v>44</v>
      </c>
      <c r="H1608" t="s">
        <v>45</v>
      </c>
      <c r="I1608">
        <v>1</v>
      </c>
      <c r="J1608">
        <v>0</v>
      </c>
      <c r="K1608">
        <v>0</v>
      </c>
      <c r="L1608">
        <v>0</v>
      </c>
      <c r="M1608">
        <v>1</v>
      </c>
      <c r="N1608">
        <v>1</v>
      </c>
      <c r="O1608">
        <v>1</v>
      </c>
      <c r="P1608">
        <v>0</v>
      </c>
      <c r="Q1608">
        <v>1</v>
      </c>
      <c r="AF1608">
        <v>0</v>
      </c>
      <c r="AG1608">
        <v>1</v>
      </c>
      <c r="AH1608">
        <v>0</v>
      </c>
      <c r="AI1608">
        <v>1</v>
      </c>
      <c r="AJ1608">
        <v>1</v>
      </c>
      <c r="AK1608">
        <v>0</v>
      </c>
    </row>
    <row r="1609" spans="1:37" x14ac:dyDescent="0.25">
      <c r="A1609" t="str">
        <f>"1605"</f>
        <v>1605</v>
      </c>
      <c r="B1609" t="str">
        <f t="shared" si="89"/>
        <v>201</v>
      </c>
      <c r="C1609" t="str">
        <f t="shared" si="90"/>
        <v>65</v>
      </c>
      <c r="D1609" t="str">
        <f>"9"</f>
        <v>9</v>
      </c>
      <c r="E1609" t="str">
        <f>"201-65-9"</f>
        <v>201-65-9</v>
      </c>
      <c r="F1609" t="s">
        <v>41</v>
      </c>
      <c r="G1609" t="s">
        <v>44</v>
      </c>
      <c r="H1609" t="s">
        <v>45</v>
      </c>
      <c r="I1609">
        <v>0</v>
      </c>
      <c r="J1609">
        <v>1</v>
      </c>
      <c r="K1609">
        <v>0</v>
      </c>
      <c r="L1609">
        <v>0</v>
      </c>
      <c r="M1609">
        <v>1</v>
      </c>
      <c r="N1609">
        <v>0</v>
      </c>
      <c r="O1609">
        <v>1</v>
      </c>
      <c r="P1609">
        <v>1</v>
      </c>
      <c r="Q1609">
        <v>1</v>
      </c>
      <c r="AF1609">
        <v>1</v>
      </c>
      <c r="AG1609">
        <v>0</v>
      </c>
      <c r="AH1609">
        <v>0</v>
      </c>
      <c r="AI1609">
        <v>1</v>
      </c>
      <c r="AJ1609">
        <v>1</v>
      </c>
      <c r="AK1609">
        <v>0</v>
      </c>
    </row>
    <row r="1610" spans="1:37" x14ac:dyDescent="0.25">
      <c r="A1610" t="str">
        <f>"1606"</f>
        <v>1606</v>
      </c>
      <c r="B1610" t="str">
        <f t="shared" si="89"/>
        <v>201</v>
      </c>
      <c r="C1610" t="str">
        <f t="shared" si="90"/>
        <v>65</v>
      </c>
      <c r="D1610" t="str">
        <f>"5"</f>
        <v>5</v>
      </c>
      <c r="E1610" t="str">
        <f>"201-65-5"</f>
        <v>201-65-5</v>
      </c>
      <c r="F1610" t="s">
        <v>41</v>
      </c>
      <c r="G1610" t="s">
        <v>44</v>
      </c>
      <c r="H1610" t="s">
        <v>45</v>
      </c>
      <c r="I1610">
        <v>1</v>
      </c>
      <c r="J1610">
        <v>0</v>
      </c>
      <c r="K1610">
        <v>1</v>
      </c>
      <c r="L1610">
        <v>0</v>
      </c>
      <c r="M1610">
        <v>1</v>
      </c>
      <c r="N1610">
        <v>0</v>
      </c>
      <c r="O1610">
        <v>0</v>
      </c>
      <c r="P1610">
        <v>1</v>
      </c>
      <c r="Q1610">
        <v>1</v>
      </c>
      <c r="AF1610">
        <v>0</v>
      </c>
      <c r="AG1610">
        <v>1</v>
      </c>
      <c r="AH1610">
        <v>1</v>
      </c>
      <c r="AI1610">
        <v>0</v>
      </c>
      <c r="AJ1610">
        <v>1</v>
      </c>
      <c r="AK1610">
        <v>0</v>
      </c>
    </row>
    <row r="1611" spans="1:37" x14ac:dyDescent="0.25">
      <c r="A1611" t="str">
        <f>"1607"</f>
        <v>1607</v>
      </c>
      <c r="B1611" t="str">
        <f t="shared" si="89"/>
        <v>201</v>
      </c>
      <c r="C1611" t="str">
        <f t="shared" si="90"/>
        <v>65</v>
      </c>
      <c r="D1611" t="str">
        <f>"2"</f>
        <v>2</v>
      </c>
      <c r="E1611" t="str">
        <f>"201-65-2"</f>
        <v>201-65-2</v>
      </c>
      <c r="F1611" t="s">
        <v>41</v>
      </c>
      <c r="G1611" t="s">
        <v>44</v>
      </c>
      <c r="H1611" t="s">
        <v>45</v>
      </c>
      <c r="I1611">
        <v>0</v>
      </c>
      <c r="J1611">
        <v>0</v>
      </c>
      <c r="K1611">
        <v>1</v>
      </c>
      <c r="L1611">
        <v>0</v>
      </c>
      <c r="M1611">
        <v>1</v>
      </c>
      <c r="N1611">
        <v>1</v>
      </c>
      <c r="O1611">
        <v>1</v>
      </c>
      <c r="P1611">
        <v>0</v>
      </c>
      <c r="Q1611">
        <v>0</v>
      </c>
      <c r="AF1611">
        <v>0</v>
      </c>
      <c r="AG1611">
        <v>1</v>
      </c>
      <c r="AH1611">
        <v>0</v>
      </c>
      <c r="AI1611">
        <v>1</v>
      </c>
      <c r="AJ1611">
        <v>0</v>
      </c>
      <c r="AK1611">
        <v>1</v>
      </c>
    </row>
    <row r="1612" spans="1:37" x14ac:dyDescent="0.25">
      <c r="A1612" t="str">
        <f>"1608"</f>
        <v>1608</v>
      </c>
      <c r="B1612" t="str">
        <f t="shared" si="89"/>
        <v>201</v>
      </c>
      <c r="C1612" t="str">
        <f t="shared" si="90"/>
        <v>65</v>
      </c>
      <c r="D1612" t="str">
        <f>"24"</f>
        <v>24</v>
      </c>
      <c r="E1612" t="str">
        <f>"201-65-24"</f>
        <v>201-65-24</v>
      </c>
      <c r="F1612" t="s">
        <v>41</v>
      </c>
      <c r="G1612" t="s">
        <v>44</v>
      </c>
      <c r="H1612" t="s">
        <v>45</v>
      </c>
      <c r="I1612">
        <v>0</v>
      </c>
      <c r="J1612">
        <v>1</v>
      </c>
      <c r="K1612">
        <v>0</v>
      </c>
      <c r="L1612">
        <v>0</v>
      </c>
      <c r="M1612">
        <v>0</v>
      </c>
      <c r="N1612">
        <v>1</v>
      </c>
      <c r="O1612">
        <v>0</v>
      </c>
      <c r="P1612">
        <v>1</v>
      </c>
      <c r="Q1612">
        <v>0</v>
      </c>
      <c r="AF1612">
        <v>1</v>
      </c>
      <c r="AG1612">
        <v>0</v>
      </c>
      <c r="AH1612">
        <v>0</v>
      </c>
      <c r="AI1612">
        <v>1</v>
      </c>
      <c r="AJ1612">
        <v>1</v>
      </c>
      <c r="AK1612">
        <v>0</v>
      </c>
    </row>
    <row r="1613" spans="1:37" x14ac:dyDescent="0.25">
      <c r="A1613" t="str">
        <f>"1609"</f>
        <v>1609</v>
      </c>
      <c r="B1613" t="str">
        <f t="shared" si="89"/>
        <v>201</v>
      </c>
      <c r="C1613" t="str">
        <f t="shared" si="90"/>
        <v>65</v>
      </c>
      <c r="D1613" t="str">
        <f>"23"</f>
        <v>23</v>
      </c>
      <c r="E1613" t="str">
        <f>"201-65-23"</f>
        <v>201-65-23</v>
      </c>
      <c r="F1613" t="s">
        <v>41</v>
      </c>
      <c r="G1613" t="s">
        <v>44</v>
      </c>
      <c r="H1613" t="s">
        <v>45</v>
      </c>
      <c r="I1613">
        <v>0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0</v>
      </c>
      <c r="P1613">
        <v>0</v>
      </c>
      <c r="Q1613">
        <v>0</v>
      </c>
      <c r="AF1613">
        <v>1</v>
      </c>
      <c r="AG1613">
        <v>0</v>
      </c>
      <c r="AH1613">
        <v>0</v>
      </c>
      <c r="AI1613">
        <v>1</v>
      </c>
      <c r="AJ1613">
        <v>1</v>
      </c>
      <c r="AK1613">
        <v>0</v>
      </c>
    </row>
    <row r="1614" spans="1:37" x14ac:dyDescent="0.25">
      <c r="A1614" t="str">
        <f>"1610"</f>
        <v>1610</v>
      </c>
      <c r="B1614" t="str">
        <f t="shared" si="89"/>
        <v>201</v>
      </c>
      <c r="C1614" t="str">
        <f t="shared" si="90"/>
        <v>65</v>
      </c>
      <c r="D1614" t="str">
        <f>"16"</f>
        <v>16</v>
      </c>
      <c r="E1614" t="str">
        <f>"201-65-16"</f>
        <v>201-65-16</v>
      </c>
      <c r="F1614" t="s">
        <v>41</v>
      </c>
      <c r="G1614" t="s">
        <v>44</v>
      </c>
      <c r="H1614" t="s">
        <v>45</v>
      </c>
      <c r="I1614">
        <v>1</v>
      </c>
      <c r="J1614">
        <v>1</v>
      </c>
      <c r="K1614">
        <v>1</v>
      </c>
      <c r="L1614">
        <v>0</v>
      </c>
      <c r="M1614">
        <v>0</v>
      </c>
      <c r="N1614">
        <v>1</v>
      </c>
      <c r="O1614">
        <v>0</v>
      </c>
      <c r="P1614">
        <v>0</v>
      </c>
      <c r="Q1614">
        <v>1</v>
      </c>
      <c r="AF1614">
        <v>0</v>
      </c>
      <c r="AG1614">
        <v>1</v>
      </c>
      <c r="AH1614">
        <v>0</v>
      </c>
      <c r="AI1614">
        <v>1</v>
      </c>
      <c r="AJ1614">
        <v>1</v>
      </c>
      <c r="AK1614">
        <v>0</v>
      </c>
    </row>
    <row r="1615" spans="1:37" x14ac:dyDescent="0.25">
      <c r="A1615" t="str">
        <f>"1611"</f>
        <v>1611</v>
      </c>
      <c r="B1615" t="str">
        <f t="shared" si="89"/>
        <v>201</v>
      </c>
      <c r="C1615" t="str">
        <f t="shared" si="90"/>
        <v>65</v>
      </c>
      <c r="D1615" t="str">
        <f>"15"</f>
        <v>15</v>
      </c>
      <c r="E1615" t="str">
        <f>"201-65-15"</f>
        <v>201-65-15</v>
      </c>
      <c r="F1615" t="s">
        <v>41</v>
      </c>
      <c r="G1615" t="s">
        <v>44</v>
      </c>
      <c r="H1615" t="s">
        <v>45</v>
      </c>
      <c r="I1615">
        <v>1</v>
      </c>
      <c r="J1615">
        <v>0</v>
      </c>
      <c r="K1615">
        <v>1</v>
      </c>
      <c r="L1615">
        <v>0</v>
      </c>
      <c r="M1615">
        <v>1</v>
      </c>
      <c r="N1615">
        <v>0</v>
      </c>
      <c r="O1615">
        <v>1</v>
      </c>
      <c r="P1615">
        <v>1</v>
      </c>
      <c r="Q1615">
        <v>0</v>
      </c>
      <c r="AF1615">
        <v>0</v>
      </c>
      <c r="AG1615">
        <v>1</v>
      </c>
      <c r="AH1615">
        <v>0</v>
      </c>
      <c r="AI1615">
        <v>1</v>
      </c>
      <c r="AJ1615">
        <v>0</v>
      </c>
      <c r="AK1615">
        <v>1</v>
      </c>
    </row>
    <row r="1616" spans="1:37" x14ac:dyDescent="0.25">
      <c r="A1616" t="str">
        <f>"1612"</f>
        <v>1612</v>
      </c>
      <c r="B1616" t="str">
        <f t="shared" si="89"/>
        <v>201</v>
      </c>
      <c r="C1616" t="str">
        <f t="shared" si="90"/>
        <v>65</v>
      </c>
      <c r="D1616" t="str">
        <f>"10"</f>
        <v>10</v>
      </c>
      <c r="E1616" t="str">
        <f>"201-65-10"</f>
        <v>201-65-10</v>
      </c>
      <c r="F1616" t="s">
        <v>41</v>
      </c>
      <c r="G1616" t="s">
        <v>44</v>
      </c>
      <c r="H1616" t="s">
        <v>45</v>
      </c>
      <c r="I1616">
        <v>1</v>
      </c>
      <c r="J1616">
        <v>0</v>
      </c>
      <c r="K1616">
        <v>0</v>
      </c>
      <c r="L1616">
        <v>0</v>
      </c>
      <c r="M1616">
        <v>0</v>
      </c>
      <c r="N1616">
        <v>1</v>
      </c>
      <c r="O1616">
        <v>1</v>
      </c>
      <c r="P1616">
        <v>1</v>
      </c>
      <c r="Q1616">
        <v>1</v>
      </c>
      <c r="AF1616">
        <v>0</v>
      </c>
      <c r="AG1616">
        <v>1</v>
      </c>
      <c r="AH1616">
        <v>0</v>
      </c>
      <c r="AI1616">
        <v>1</v>
      </c>
      <c r="AJ1616">
        <v>0</v>
      </c>
      <c r="AK1616">
        <v>1</v>
      </c>
    </row>
    <row r="1617" spans="1:37" x14ac:dyDescent="0.25">
      <c r="A1617" t="str">
        <f>"1613"</f>
        <v>1613</v>
      </c>
      <c r="B1617" t="str">
        <f t="shared" si="89"/>
        <v>201</v>
      </c>
      <c r="C1617" t="str">
        <f t="shared" si="90"/>
        <v>65</v>
      </c>
      <c r="D1617" t="str">
        <f>"6"</f>
        <v>6</v>
      </c>
      <c r="E1617" t="str">
        <f>"201-65-6"</f>
        <v>201-65-6</v>
      </c>
      <c r="F1617" t="s">
        <v>41</v>
      </c>
      <c r="G1617" t="s">
        <v>44</v>
      </c>
      <c r="H1617" t="s">
        <v>45</v>
      </c>
      <c r="I1617">
        <v>0</v>
      </c>
      <c r="J1617">
        <v>1</v>
      </c>
      <c r="K1617">
        <v>0</v>
      </c>
      <c r="L1617">
        <v>0</v>
      </c>
      <c r="M1617">
        <v>1</v>
      </c>
      <c r="N1617">
        <v>0</v>
      </c>
      <c r="O1617">
        <v>1</v>
      </c>
      <c r="P1617">
        <v>1</v>
      </c>
      <c r="Q1617">
        <v>1</v>
      </c>
      <c r="AF1617">
        <v>1</v>
      </c>
      <c r="AG1617">
        <v>0</v>
      </c>
      <c r="AH1617">
        <v>0</v>
      </c>
      <c r="AI1617">
        <v>1</v>
      </c>
      <c r="AJ1617">
        <v>1</v>
      </c>
      <c r="AK1617">
        <v>0</v>
      </c>
    </row>
    <row r="1618" spans="1:37" x14ac:dyDescent="0.25">
      <c r="A1618" t="str">
        <f>"1614"</f>
        <v>1614</v>
      </c>
      <c r="B1618" t="str">
        <f t="shared" si="89"/>
        <v>201</v>
      </c>
      <c r="C1618" t="str">
        <f t="shared" si="90"/>
        <v>65</v>
      </c>
      <c r="D1618" t="str">
        <f>"1"</f>
        <v>1</v>
      </c>
      <c r="E1618" t="str">
        <f>"201-65-1"</f>
        <v>201-65-1</v>
      </c>
      <c r="F1618" t="s">
        <v>41</v>
      </c>
      <c r="G1618" t="s">
        <v>44</v>
      </c>
      <c r="H1618" t="s">
        <v>45</v>
      </c>
      <c r="I1618">
        <v>1</v>
      </c>
      <c r="J1618">
        <v>0</v>
      </c>
      <c r="K1618">
        <v>1</v>
      </c>
      <c r="L1618">
        <v>0</v>
      </c>
      <c r="M1618">
        <v>1</v>
      </c>
      <c r="N1618">
        <v>1</v>
      </c>
      <c r="O1618">
        <v>0</v>
      </c>
      <c r="P1618">
        <v>1</v>
      </c>
      <c r="Q1618">
        <v>0</v>
      </c>
      <c r="AF1618">
        <v>0</v>
      </c>
      <c r="AG1618">
        <v>1</v>
      </c>
      <c r="AH1618">
        <v>0</v>
      </c>
      <c r="AI1618">
        <v>1</v>
      </c>
      <c r="AJ1618">
        <v>1</v>
      </c>
      <c r="AK1618">
        <v>0</v>
      </c>
    </row>
    <row r="1619" spans="1:37" x14ac:dyDescent="0.25">
      <c r="A1619" t="str">
        <f>"1615"</f>
        <v>1615</v>
      </c>
      <c r="B1619" t="str">
        <f t="shared" si="89"/>
        <v>201</v>
      </c>
      <c r="C1619" t="str">
        <f t="shared" si="90"/>
        <v>65</v>
      </c>
      <c r="D1619" t="str">
        <f>"25"</f>
        <v>25</v>
      </c>
      <c r="E1619" t="str">
        <f>"201-65-25"</f>
        <v>201-65-25</v>
      </c>
      <c r="F1619" t="s">
        <v>41</v>
      </c>
      <c r="G1619" t="s">
        <v>44</v>
      </c>
      <c r="H1619" t="s">
        <v>45</v>
      </c>
      <c r="I1619">
        <v>1</v>
      </c>
      <c r="J1619">
        <v>1</v>
      </c>
      <c r="K1619">
        <v>1</v>
      </c>
      <c r="L1619">
        <v>1</v>
      </c>
      <c r="M1619">
        <v>0</v>
      </c>
      <c r="N1619">
        <v>1</v>
      </c>
      <c r="O1619">
        <v>0</v>
      </c>
      <c r="P1619">
        <v>0</v>
      </c>
      <c r="Q1619">
        <v>0</v>
      </c>
      <c r="AF1619">
        <v>0</v>
      </c>
      <c r="AG1619">
        <v>1</v>
      </c>
      <c r="AH1619">
        <v>0</v>
      </c>
      <c r="AI1619">
        <v>1</v>
      </c>
      <c r="AJ1619">
        <v>0</v>
      </c>
      <c r="AK1619">
        <v>1</v>
      </c>
    </row>
    <row r="1620" spans="1:37" x14ac:dyDescent="0.25">
      <c r="A1620" t="str">
        <f>"1616"</f>
        <v>1616</v>
      </c>
      <c r="B1620" t="str">
        <f t="shared" si="89"/>
        <v>201</v>
      </c>
      <c r="C1620" t="str">
        <f t="shared" si="90"/>
        <v>65</v>
      </c>
      <c r="D1620" t="str">
        <f>"18"</f>
        <v>18</v>
      </c>
      <c r="E1620" t="str">
        <f>"201-65-18"</f>
        <v>201-65-18</v>
      </c>
      <c r="F1620" t="s">
        <v>41</v>
      </c>
      <c r="G1620" t="s">
        <v>44</v>
      </c>
      <c r="H1620" t="s">
        <v>45</v>
      </c>
      <c r="I1620">
        <v>0</v>
      </c>
      <c r="J1620">
        <v>1</v>
      </c>
      <c r="K1620">
        <v>1</v>
      </c>
      <c r="L1620">
        <v>0</v>
      </c>
      <c r="M1620">
        <v>0</v>
      </c>
      <c r="N1620">
        <v>1</v>
      </c>
      <c r="O1620">
        <v>1</v>
      </c>
      <c r="P1620">
        <v>0</v>
      </c>
      <c r="Q1620">
        <v>1</v>
      </c>
      <c r="AF1620">
        <v>0</v>
      </c>
      <c r="AG1620">
        <v>1</v>
      </c>
      <c r="AH1620">
        <v>1</v>
      </c>
      <c r="AI1620">
        <v>0</v>
      </c>
      <c r="AJ1620">
        <v>1</v>
      </c>
      <c r="AK1620">
        <v>0</v>
      </c>
    </row>
    <row r="1621" spans="1:37" x14ac:dyDescent="0.25">
      <c r="A1621" t="str">
        <f>"1617"</f>
        <v>1617</v>
      </c>
      <c r="B1621" t="str">
        <f t="shared" si="89"/>
        <v>201</v>
      </c>
      <c r="C1621" t="str">
        <f t="shared" si="90"/>
        <v>65</v>
      </c>
      <c r="D1621" t="str">
        <f>"17"</f>
        <v>17</v>
      </c>
      <c r="E1621" t="str">
        <f>"201-65-17"</f>
        <v>201-65-17</v>
      </c>
      <c r="F1621" t="s">
        <v>41</v>
      </c>
      <c r="G1621" t="s">
        <v>44</v>
      </c>
      <c r="H1621" t="s">
        <v>45</v>
      </c>
      <c r="I1621">
        <v>1</v>
      </c>
      <c r="J1621">
        <v>1</v>
      </c>
      <c r="K1621">
        <v>1</v>
      </c>
      <c r="L1621">
        <v>0</v>
      </c>
      <c r="M1621">
        <v>0</v>
      </c>
      <c r="N1621">
        <v>1</v>
      </c>
      <c r="O1621">
        <v>0</v>
      </c>
      <c r="P1621">
        <v>0</v>
      </c>
      <c r="Q1621">
        <v>1</v>
      </c>
      <c r="AF1621">
        <v>0</v>
      </c>
      <c r="AG1621">
        <v>1</v>
      </c>
      <c r="AH1621">
        <v>0</v>
      </c>
      <c r="AI1621">
        <v>1</v>
      </c>
      <c r="AJ1621">
        <v>1</v>
      </c>
      <c r="AK1621">
        <v>0</v>
      </c>
    </row>
    <row r="1622" spans="1:37" x14ac:dyDescent="0.25">
      <c r="A1622" t="str">
        <f>"1618"</f>
        <v>1618</v>
      </c>
      <c r="B1622" t="str">
        <f t="shared" si="89"/>
        <v>201</v>
      </c>
      <c r="C1622" t="str">
        <f t="shared" si="90"/>
        <v>65</v>
      </c>
      <c r="D1622" t="str">
        <f>"11"</f>
        <v>11</v>
      </c>
      <c r="E1622" t="str">
        <f>"201-65-11"</f>
        <v>201-65-11</v>
      </c>
      <c r="F1622" t="s">
        <v>41</v>
      </c>
      <c r="G1622" t="s">
        <v>44</v>
      </c>
      <c r="H1622" t="s">
        <v>45</v>
      </c>
      <c r="I1622">
        <v>0</v>
      </c>
      <c r="J1622">
        <v>0</v>
      </c>
      <c r="K1622">
        <v>0</v>
      </c>
      <c r="L1622">
        <v>1</v>
      </c>
      <c r="M1622">
        <v>1</v>
      </c>
      <c r="N1622">
        <v>1</v>
      </c>
      <c r="O1622">
        <v>1</v>
      </c>
      <c r="P1622">
        <v>0</v>
      </c>
      <c r="Q1622">
        <v>1</v>
      </c>
      <c r="AF1622">
        <v>1</v>
      </c>
      <c r="AG1622">
        <v>0</v>
      </c>
      <c r="AH1622">
        <v>1</v>
      </c>
      <c r="AI1622">
        <v>0</v>
      </c>
      <c r="AJ1622">
        <v>1</v>
      </c>
      <c r="AK1622">
        <v>0</v>
      </c>
    </row>
    <row r="1623" spans="1:37" x14ac:dyDescent="0.25">
      <c r="A1623" t="str">
        <f>"1619"</f>
        <v>1619</v>
      </c>
      <c r="B1623" t="str">
        <f t="shared" si="89"/>
        <v>201</v>
      </c>
      <c r="C1623" t="str">
        <f t="shared" si="90"/>
        <v>65</v>
      </c>
      <c r="D1623" t="str">
        <f>"7"</f>
        <v>7</v>
      </c>
      <c r="E1623" t="str">
        <f>"201-65-7"</f>
        <v>201-65-7</v>
      </c>
      <c r="F1623" t="s">
        <v>41</v>
      </c>
      <c r="G1623" t="s">
        <v>44</v>
      </c>
      <c r="H1623" t="s">
        <v>45</v>
      </c>
      <c r="I1623">
        <v>0</v>
      </c>
      <c r="J1623">
        <v>1</v>
      </c>
      <c r="K1623">
        <v>0</v>
      </c>
      <c r="L1623">
        <v>0</v>
      </c>
      <c r="M1623">
        <v>1</v>
      </c>
      <c r="N1623">
        <v>0</v>
      </c>
      <c r="O1623">
        <v>1</v>
      </c>
      <c r="P1623">
        <v>1</v>
      </c>
      <c r="Q1623">
        <v>1</v>
      </c>
      <c r="AF1623">
        <v>1</v>
      </c>
      <c r="AG1623">
        <v>0</v>
      </c>
      <c r="AH1623">
        <v>0</v>
      </c>
      <c r="AI1623">
        <v>1</v>
      </c>
      <c r="AJ1623">
        <v>1</v>
      </c>
      <c r="AK1623">
        <v>0</v>
      </c>
    </row>
    <row r="1624" spans="1:37" x14ac:dyDescent="0.25">
      <c r="A1624" t="str">
        <f>"1620"</f>
        <v>1620</v>
      </c>
      <c r="B1624" t="str">
        <f t="shared" si="89"/>
        <v>201</v>
      </c>
      <c r="C1624" t="str">
        <f t="shared" si="90"/>
        <v>65</v>
      </c>
      <c r="D1624" t="str">
        <f>"3"</f>
        <v>3</v>
      </c>
      <c r="E1624" t="str">
        <f>"201-65-3"</f>
        <v>201-65-3</v>
      </c>
      <c r="F1624" t="s">
        <v>41</v>
      </c>
      <c r="G1624" t="s">
        <v>44</v>
      </c>
      <c r="H1624" t="s">
        <v>45</v>
      </c>
      <c r="I1624">
        <v>1</v>
      </c>
      <c r="J1624">
        <v>1</v>
      </c>
      <c r="K1624">
        <v>1</v>
      </c>
      <c r="L1624">
        <v>1</v>
      </c>
      <c r="M1624">
        <v>0</v>
      </c>
      <c r="N1624">
        <v>0</v>
      </c>
      <c r="O1624">
        <v>0</v>
      </c>
      <c r="P1624">
        <v>0</v>
      </c>
      <c r="Q1624">
        <v>1</v>
      </c>
      <c r="AF1624">
        <v>0</v>
      </c>
      <c r="AG1624">
        <v>1</v>
      </c>
      <c r="AH1624">
        <v>0</v>
      </c>
      <c r="AI1624">
        <v>1</v>
      </c>
      <c r="AJ1624">
        <v>0</v>
      </c>
      <c r="AK1624">
        <v>1</v>
      </c>
    </row>
    <row r="1625" spans="1:37" x14ac:dyDescent="0.25">
      <c r="A1625" t="str">
        <f>"1621"</f>
        <v>1621</v>
      </c>
      <c r="B1625" t="str">
        <f t="shared" si="89"/>
        <v>201</v>
      </c>
      <c r="C1625" t="str">
        <f t="shared" si="90"/>
        <v>65</v>
      </c>
      <c r="D1625" t="str">
        <f>"20"</f>
        <v>20</v>
      </c>
      <c r="E1625" t="str">
        <f>"201-65-20"</f>
        <v>201-65-20</v>
      </c>
      <c r="F1625" t="s">
        <v>41</v>
      </c>
      <c r="G1625" t="s">
        <v>44</v>
      </c>
      <c r="H1625" t="s">
        <v>45</v>
      </c>
      <c r="I1625">
        <v>0</v>
      </c>
      <c r="J1625">
        <v>0</v>
      </c>
      <c r="K1625">
        <v>1</v>
      </c>
      <c r="L1625">
        <v>0</v>
      </c>
      <c r="M1625">
        <v>1</v>
      </c>
      <c r="N1625">
        <v>1</v>
      </c>
      <c r="O1625">
        <v>1</v>
      </c>
      <c r="P1625">
        <v>1</v>
      </c>
      <c r="Q1625">
        <v>0</v>
      </c>
      <c r="AF1625">
        <v>1</v>
      </c>
      <c r="AG1625">
        <v>0</v>
      </c>
      <c r="AH1625">
        <v>1</v>
      </c>
      <c r="AI1625">
        <v>0</v>
      </c>
      <c r="AJ1625">
        <v>0</v>
      </c>
      <c r="AK1625">
        <v>1</v>
      </c>
    </row>
    <row r="1626" spans="1:37" x14ac:dyDescent="0.25">
      <c r="A1626" t="str">
        <f>"1622"</f>
        <v>1622</v>
      </c>
      <c r="B1626" t="str">
        <f t="shared" si="89"/>
        <v>201</v>
      </c>
      <c r="C1626" t="str">
        <f t="shared" si="90"/>
        <v>65</v>
      </c>
      <c r="D1626" t="str">
        <f>"19"</f>
        <v>19</v>
      </c>
      <c r="E1626" t="str">
        <f>"201-65-19"</f>
        <v>201-65-19</v>
      </c>
      <c r="F1626" t="s">
        <v>41</v>
      </c>
      <c r="G1626" t="s">
        <v>44</v>
      </c>
      <c r="H1626" t="s">
        <v>45</v>
      </c>
      <c r="I1626">
        <v>1</v>
      </c>
      <c r="J1626">
        <v>1</v>
      </c>
      <c r="K1626">
        <v>0</v>
      </c>
      <c r="L1626">
        <v>0</v>
      </c>
      <c r="M1626">
        <v>1</v>
      </c>
      <c r="N1626">
        <v>0</v>
      </c>
      <c r="O1626">
        <v>1</v>
      </c>
      <c r="P1626">
        <v>0</v>
      </c>
      <c r="Q1626">
        <v>0</v>
      </c>
      <c r="AF1626">
        <v>0</v>
      </c>
      <c r="AG1626">
        <v>1</v>
      </c>
      <c r="AH1626">
        <v>1</v>
      </c>
      <c r="AI1626">
        <v>0</v>
      </c>
      <c r="AJ1626">
        <v>1</v>
      </c>
      <c r="AK1626">
        <v>0</v>
      </c>
    </row>
    <row r="1627" spans="1:37" x14ac:dyDescent="0.25">
      <c r="A1627" t="str">
        <f>"1623"</f>
        <v>1623</v>
      </c>
      <c r="B1627" t="str">
        <f t="shared" si="89"/>
        <v>201</v>
      </c>
      <c r="C1627" t="str">
        <f t="shared" si="90"/>
        <v>65</v>
      </c>
      <c r="D1627" t="str">
        <f>"12"</f>
        <v>12</v>
      </c>
      <c r="E1627" t="str">
        <f>"201-65-12"</f>
        <v>201-65-12</v>
      </c>
      <c r="F1627" t="s">
        <v>41</v>
      </c>
      <c r="G1627" t="s">
        <v>44</v>
      </c>
      <c r="H1627" t="s">
        <v>45</v>
      </c>
      <c r="I1627">
        <v>0</v>
      </c>
      <c r="J1627">
        <v>0</v>
      </c>
      <c r="K1627">
        <v>1</v>
      </c>
      <c r="L1627">
        <v>0</v>
      </c>
      <c r="M1627">
        <v>1</v>
      </c>
      <c r="N1627">
        <v>1</v>
      </c>
      <c r="O1627">
        <v>1</v>
      </c>
      <c r="P1627">
        <v>0</v>
      </c>
      <c r="Q1627">
        <v>1</v>
      </c>
      <c r="AF1627">
        <v>0</v>
      </c>
      <c r="AG1627">
        <v>1</v>
      </c>
      <c r="AH1627">
        <v>0</v>
      </c>
      <c r="AI1627">
        <v>1</v>
      </c>
      <c r="AJ1627">
        <v>1</v>
      </c>
      <c r="AK1627">
        <v>0</v>
      </c>
    </row>
    <row r="1628" spans="1:37" x14ac:dyDescent="0.25">
      <c r="A1628" t="str">
        <f>"1624"</f>
        <v>1624</v>
      </c>
      <c r="B1628" t="str">
        <f t="shared" si="89"/>
        <v>201</v>
      </c>
      <c r="C1628" t="str">
        <f t="shared" si="90"/>
        <v>65</v>
      </c>
      <c r="D1628" t="str">
        <f>"8"</f>
        <v>8</v>
      </c>
      <c r="E1628" t="str">
        <f>"201-65-8"</f>
        <v>201-65-8</v>
      </c>
      <c r="F1628" t="s">
        <v>41</v>
      </c>
      <c r="G1628" t="s">
        <v>44</v>
      </c>
      <c r="H1628" t="s">
        <v>45</v>
      </c>
      <c r="I1628">
        <v>0</v>
      </c>
      <c r="J1628">
        <v>0</v>
      </c>
      <c r="K1628">
        <v>1</v>
      </c>
      <c r="L1628">
        <v>1</v>
      </c>
      <c r="M1628">
        <v>1</v>
      </c>
      <c r="N1628">
        <v>1</v>
      </c>
      <c r="O1628">
        <v>1</v>
      </c>
      <c r="P1628">
        <v>0</v>
      </c>
      <c r="Q1628">
        <v>0</v>
      </c>
      <c r="AF1628">
        <v>1</v>
      </c>
      <c r="AG1628">
        <v>0</v>
      </c>
      <c r="AH1628">
        <v>1</v>
      </c>
      <c r="AI1628">
        <v>0</v>
      </c>
      <c r="AJ1628">
        <v>1</v>
      </c>
      <c r="AK1628">
        <v>0</v>
      </c>
    </row>
    <row r="1629" spans="1:37" x14ac:dyDescent="0.25">
      <c r="A1629" t="str">
        <f>"1625"</f>
        <v>1625</v>
      </c>
      <c r="B1629" t="str">
        <f t="shared" si="89"/>
        <v>201</v>
      </c>
      <c r="C1629" t="str">
        <f t="shared" si="90"/>
        <v>65</v>
      </c>
      <c r="D1629" t="str">
        <f>"4"</f>
        <v>4</v>
      </c>
      <c r="E1629" t="str">
        <f>"201-65-4"</f>
        <v>201-65-4</v>
      </c>
      <c r="F1629" t="s">
        <v>41</v>
      </c>
      <c r="G1629" t="s">
        <v>44</v>
      </c>
      <c r="H1629" t="s">
        <v>45</v>
      </c>
      <c r="I1629">
        <v>0</v>
      </c>
      <c r="J1629">
        <v>1</v>
      </c>
      <c r="K1629">
        <v>1</v>
      </c>
      <c r="L1629">
        <v>0</v>
      </c>
      <c r="M1629">
        <v>0</v>
      </c>
      <c r="N1629">
        <v>0</v>
      </c>
      <c r="O1629">
        <v>1</v>
      </c>
      <c r="P1629">
        <v>1</v>
      </c>
      <c r="Q1629">
        <v>1</v>
      </c>
      <c r="AF1629">
        <v>1</v>
      </c>
      <c r="AG1629">
        <v>0</v>
      </c>
      <c r="AH1629">
        <v>1</v>
      </c>
      <c r="AI1629">
        <v>0</v>
      </c>
      <c r="AJ1629">
        <v>0</v>
      </c>
      <c r="AK1629">
        <v>1</v>
      </c>
    </row>
    <row r="1630" spans="1:37" x14ac:dyDescent="0.25">
      <c r="A1630" t="str">
        <f>"1626"</f>
        <v>1626</v>
      </c>
      <c r="B1630" t="str">
        <f t="shared" si="89"/>
        <v>201</v>
      </c>
      <c r="C1630" t="str">
        <f t="shared" ref="C1630:C1654" si="91">"66"</f>
        <v>66</v>
      </c>
      <c r="D1630" t="str">
        <f>"22"</f>
        <v>22</v>
      </c>
      <c r="E1630" t="str">
        <f>"201-66-22"</f>
        <v>201-66-22</v>
      </c>
      <c r="F1630" t="s">
        <v>41</v>
      </c>
      <c r="G1630" t="s">
        <v>44</v>
      </c>
      <c r="H1630" t="s">
        <v>45</v>
      </c>
      <c r="I1630">
        <v>1</v>
      </c>
      <c r="J1630">
        <v>1</v>
      </c>
      <c r="K1630">
        <v>1</v>
      </c>
      <c r="L1630">
        <v>0</v>
      </c>
      <c r="M1630">
        <v>1</v>
      </c>
      <c r="N1630">
        <v>1</v>
      </c>
      <c r="O1630">
        <v>0</v>
      </c>
      <c r="P1630">
        <v>0</v>
      </c>
      <c r="Q1630">
        <v>0</v>
      </c>
      <c r="AF1630">
        <v>0</v>
      </c>
      <c r="AG1630">
        <v>1</v>
      </c>
      <c r="AH1630">
        <v>0</v>
      </c>
      <c r="AI1630">
        <v>1</v>
      </c>
      <c r="AJ1630">
        <v>1</v>
      </c>
      <c r="AK1630">
        <v>0</v>
      </c>
    </row>
    <row r="1631" spans="1:37" x14ac:dyDescent="0.25">
      <c r="A1631" t="str">
        <f>"1627"</f>
        <v>1627</v>
      </c>
      <c r="B1631" t="str">
        <f t="shared" si="89"/>
        <v>201</v>
      </c>
      <c r="C1631" t="str">
        <f t="shared" si="91"/>
        <v>66</v>
      </c>
      <c r="D1631" t="str">
        <f>"21"</f>
        <v>21</v>
      </c>
      <c r="E1631" t="str">
        <f>"201-66-21"</f>
        <v>201-66-21</v>
      </c>
      <c r="F1631" t="s">
        <v>41</v>
      </c>
      <c r="G1631" t="s">
        <v>44</v>
      </c>
      <c r="H1631" t="s">
        <v>45</v>
      </c>
      <c r="I1631">
        <v>0</v>
      </c>
      <c r="J1631">
        <v>0</v>
      </c>
      <c r="K1631">
        <v>0</v>
      </c>
      <c r="L1631">
        <v>0</v>
      </c>
      <c r="M1631">
        <v>0</v>
      </c>
      <c r="N1631">
        <v>1</v>
      </c>
      <c r="O1631">
        <v>1</v>
      </c>
      <c r="P1631">
        <v>0</v>
      </c>
      <c r="Q1631">
        <v>1</v>
      </c>
      <c r="AF1631">
        <v>0</v>
      </c>
      <c r="AG1631">
        <v>1</v>
      </c>
      <c r="AH1631">
        <v>0</v>
      </c>
      <c r="AI1631">
        <v>1</v>
      </c>
      <c r="AJ1631">
        <v>0</v>
      </c>
      <c r="AK1631">
        <v>1</v>
      </c>
    </row>
    <row r="1632" spans="1:37" x14ac:dyDescent="0.25">
      <c r="A1632" t="str">
        <f>"1628"</f>
        <v>1628</v>
      </c>
      <c r="B1632" t="str">
        <f t="shared" si="89"/>
        <v>201</v>
      </c>
      <c r="C1632" t="str">
        <f t="shared" si="91"/>
        <v>66</v>
      </c>
      <c r="D1632" t="str">
        <f>"14"</f>
        <v>14</v>
      </c>
      <c r="E1632" t="str">
        <f>"201-66-14"</f>
        <v>201-66-14</v>
      </c>
      <c r="F1632" t="s">
        <v>41</v>
      </c>
      <c r="G1632" t="s">
        <v>44</v>
      </c>
      <c r="H1632" t="s">
        <v>45</v>
      </c>
      <c r="I1632">
        <v>1</v>
      </c>
      <c r="J1632">
        <v>0</v>
      </c>
      <c r="K1632">
        <v>0</v>
      </c>
      <c r="L1632">
        <v>0</v>
      </c>
      <c r="M1632">
        <v>1</v>
      </c>
      <c r="N1632">
        <v>1</v>
      </c>
      <c r="O1632">
        <v>1</v>
      </c>
      <c r="P1632">
        <v>0</v>
      </c>
      <c r="Q1632">
        <v>1</v>
      </c>
      <c r="AF1632">
        <v>0</v>
      </c>
      <c r="AG1632">
        <v>1</v>
      </c>
      <c r="AH1632">
        <v>0</v>
      </c>
      <c r="AI1632">
        <v>1</v>
      </c>
      <c r="AJ1632">
        <v>1</v>
      </c>
      <c r="AK1632">
        <v>0</v>
      </c>
    </row>
    <row r="1633" spans="1:37" x14ac:dyDescent="0.25">
      <c r="A1633" t="str">
        <f>"1629"</f>
        <v>1629</v>
      </c>
      <c r="B1633" t="str">
        <f t="shared" si="89"/>
        <v>201</v>
      </c>
      <c r="C1633" t="str">
        <f t="shared" si="91"/>
        <v>66</v>
      </c>
      <c r="D1633" t="str">
        <f>"13"</f>
        <v>13</v>
      </c>
      <c r="E1633" t="str">
        <f>"201-66-13"</f>
        <v>201-66-13</v>
      </c>
      <c r="F1633" t="s">
        <v>41</v>
      </c>
      <c r="G1633" t="s">
        <v>44</v>
      </c>
      <c r="H1633" t="s">
        <v>45</v>
      </c>
      <c r="I1633">
        <v>0</v>
      </c>
      <c r="J1633">
        <v>0</v>
      </c>
      <c r="K1633">
        <v>1</v>
      </c>
      <c r="L1633">
        <v>0</v>
      </c>
      <c r="M1633">
        <v>1</v>
      </c>
      <c r="N1633">
        <v>1</v>
      </c>
      <c r="O1633">
        <v>1</v>
      </c>
      <c r="P1633">
        <v>0</v>
      </c>
      <c r="Q1633">
        <v>0</v>
      </c>
      <c r="AF1633">
        <v>0</v>
      </c>
      <c r="AG1633">
        <v>1</v>
      </c>
      <c r="AH1633">
        <v>0</v>
      </c>
      <c r="AI1633">
        <v>1</v>
      </c>
      <c r="AJ1633">
        <v>0</v>
      </c>
      <c r="AK1633">
        <v>1</v>
      </c>
    </row>
    <row r="1634" spans="1:37" x14ac:dyDescent="0.25">
      <c r="A1634" t="str">
        <f>"1630"</f>
        <v>1630</v>
      </c>
      <c r="B1634" t="str">
        <f t="shared" si="89"/>
        <v>201</v>
      </c>
      <c r="C1634" t="str">
        <f t="shared" si="91"/>
        <v>66</v>
      </c>
      <c r="D1634" t="str">
        <f>"9"</f>
        <v>9</v>
      </c>
      <c r="E1634" t="str">
        <f>"201-66-9"</f>
        <v>201-66-9</v>
      </c>
      <c r="F1634" t="s">
        <v>41</v>
      </c>
      <c r="G1634" t="s">
        <v>44</v>
      </c>
      <c r="H1634" t="s">
        <v>45</v>
      </c>
      <c r="I1634">
        <v>1</v>
      </c>
      <c r="J1634">
        <v>1</v>
      </c>
      <c r="K1634">
        <v>0</v>
      </c>
      <c r="L1634">
        <v>0</v>
      </c>
      <c r="M1634">
        <v>1</v>
      </c>
      <c r="N1634">
        <v>1</v>
      </c>
      <c r="O1634">
        <v>0</v>
      </c>
      <c r="P1634">
        <v>1</v>
      </c>
      <c r="Q1634">
        <v>0</v>
      </c>
      <c r="AF1634">
        <v>0</v>
      </c>
      <c r="AG1634">
        <v>1</v>
      </c>
      <c r="AH1634">
        <v>1</v>
      </c>
      <c r="AI1634">
        <v>0</v>
      </c>
      <c r="AJ1634">
        <v>1</v>
      </c>
      <c r="AK1634">
        <v>0</v>
      </c>
    </row>
    <row r="1635" spans="1:37" x14ac:dyDescent="0.25">
      <c r="A1635" t="str">
        <f>"1631"</f>
        <v>1631</v>
      </c>
      <c r="B1635" t="str">
        <f t="shared" si="89"/>
        <v>201</v>
      </c>
      <c r="C1635" t="str">
        <f t="shared" si="91"/>
        <v>66</v>
      </c>
      <c r="D1635" t="str">
        <f>"5"</f>
        <v>5</v>
      </c>
      <c r="E1635" t="str">
        <f>"201-66-5"</f>
        <v>201-66-5</v>
      </c>
      <c r="F1635" t="s">
        <v>41</v>
      </c>
      <c r="G1635" t="s">
        <v>42</v>
      </c>
      <c r="H1635" t="s">
        <v>43</v>
      </c>
      <c r="R1635">
        <v>0</v>
      </c>
      <c r="S1635">
        <v>1</v>
      </c>
      <c r="T1635">
        <v>0</v>
      </c>
      <c r="U1635">
        <v>1</v>
      </c>
      <c r="V1635">
        <v>1</v>
      </c>
      <c r="W1635">
        <v>0</v>
      </c>
      <c r="X1635">
        <v>1</v>
      </c>
      <c r="Y1635">
        <v>0</v>
      </c>
      <c r="Z1635">
        <v>0</v>
      </c>
      <c r="AA1635">
        <v>0</v>
      </c>
      <c r="AB1635">
        <v>1</v>
      </c>
      <c r="AC1635">
        <v>0</v>
      </c>
      <c r="AD1635">
        <v>0</v>
      </c>
      <c r="AE1635">
        <v>1</v>
      </c>
      <c r="AF1635">
        <v>0</v>
      </c>
      <c r="AG1635">
        <v>1</v>
      </c>
      <c r="AH1635">
        <v>0</v>
      </c>
      <c r="AI1635">
        <v>1</v>
      </c>
    </row>
    <row r="1636" spans="1:37" x14ac:dyDescent="0.25">
      <c r="A1636" t="str">
        <f>"1632"</f>
        <v>1632</v>
      </c>
      <c r="B1636" t="str">
        <f t="shared" si="89"/>
        <v>201</v>
      </c>
      <c r="C1636" t="str">
        <f t="shared" si="91"/>
        <v>66</v>
      </c>
      <c r="D1636" t="str">
        <f>"3"</f>
        <v>3</v>
      </c>
      <c r="E1636" t="str">
        <f>"201-66-3"</f>
        <v>201-66-3</v>
      </c>
      <c r="F1636" t="s">
        <v>41</v>
      </c>
      <c r="G1636" t="s">
        <v>44</v>
      </c>
      <c r="H1636" t="s">
        <v>45</v>
      </c>
      <c r="I1636">
        <v>0</v>
      </c>
      <c r="J1636">
        <v>0</v>
      </c>
      <c r="K1636">
        <v>1</v>
      </c>
      <c r="L1636">
        <v>1</v>
      </c>
      <c r="M1636">
        <v>0</v>
      </c>
      <c r="N1636">
        <v>1</v>
      </c>
      <c r="O1636">
        <v>1</v>
      </c>
      <c r="P1636">
        <v>1</v>
      </c>
      <c r="Q1636">
        <v>0</v>
      </c>
      <c r="AF1636">
        <v>0</v>
      </c>
      <c r="AG1636">
        <v>1</v>
      </c>
      <c r="AH1636">
        <v>0</v>
      </c>
      <c r="AI1636">
        <v>1</v>
      </c>
      <c r="AJ1636">
        <v>0</v>
      </c>
      <c r="AK1636">
        <v>1</v>
      </c>
    </row>
    <row r="1637" spans="1:37" x14ac:dyDescent="0.25">
      <c r="A1637" t="str">
        <f>"1633"</f>
        <v>1633</v>
      </c>
      <c r="B1637" t="str">
        <f t="shared" si="89"/>
        <v>201</v>
      </c>
      <c r="C1637" t="str">
        <f t="shared" si="91"/>
        <v>66</v>
      </c>
      <c r="D1637" t="str">
        <f>"25"</f>
        <v>25</v>
      </c>
      <c r="E1637" t="str">
        <f>"201-66-25"</f>
        <v>201-66-25</v>
      </c>
      <c r="F1637" t="s">
        <v>41</v>
      </c>
      <c r="G1637" t="s">
        <v>44</v>
      </c>
      <c r="H1637" t="s">
        <v>45</v>
      </c>
      <c r="I1637">
        <v>1</v>
      </c>
      <c r="J1637">
        <v>0</v>
      </c>
      <c r="K1637">
        <v>0</v>
      </c>
      <c r="L1637">
        <v>0</v>
      </c>
      <c r="M1637">
        <v>0</v>
      </c>
      <c r="N1637">
        <v>1</v>
      </c>
      <c r="O1637">
        <v>0</v>
      </c>
      <c r="P1637">
        <v>1</v>
      </c>
      <c r="Q1637">
        <v>1</v>
      </c>
      <c r="AF1637">
        <v>0</v>
      </c>
      <c r="AG1637">
        <v>1</v>
      </c>
      <c r="AH1637">
        <v>0</v>
      </c>
      <c r="AI1637">
        <v>1</v>
      </c>
      <c r="AJ1637">
        <v>0</v>
      </c>
      <c r="AK1637">
        <v>1</v>
      </c>
    </row>
    <row r="1638" spans="1:37" x14ac:dyDescent="0.25">
      <c r="A1638" t="str">
        <f>"1634"</f>
        <v>1634</v>
      </c>
      <c r="B1638" t="str">
        <f t="shared" si="89"/>
        <v>201</v>
      </c>
      <c r="C1638" t="str">
        <f t="shared" si="91"/>
        <v>66</v>
      </c>
      <c r="D1638" t="str">
        <f>"18"</f>
        <v>18</v>
      </c>
      <c r="E1638" t="str">
        <f>"201-66-18"</f>
        <v>201-66-18</v>
      </c>
      <c r="F1638" t="s">
        <v>41</v>
      </c>
      <c r="G1638" t="s">
        <v>44</v>
      </c>
      <c r="H1638" t="s">
        <v>45</v>
      </c>
      <c r="I1638">
        <v>1</v>
      </c>
      <c r="J1638">
        <v>0</v>
      </c>
      <c r="K1638">
        <v>1</v>
      </c>
      <c r="L1638">
        <v>0</v>
      </c>
      <c r="M1638">
        <v>1</v>
      </c>
      <c r="N1638">
        <v>0</v>
      </c>
      <c r="O1638">
        <v>0</v>
      </c>
      <c r="P1638">
        <v>1</v>
      </c>
      <c r="Q1638">
        <v>1</v>
      </c>
      <c r="AF1638">
        <v>1</v>
      </c>
      <c r="AG1638">
        <v>0</v>
      </c>
      <c r="AH1638">
        <v>0</v>
      </c>
      <c r="AI1638">
        <v>1</v>
      </c>
      <c r="AJ1638">
        <v>1</v>
      </c>
      <c r="AK1638">
        <v>0</v>
      </c>
    </row>
    <row r="1639" spans="1:37" x14ac:dyDescent="0.25">
      <c r="A1639" t="str">
        <f>"1635"</f>
        <v>1635</v>
      </c>
      <c r="B1639" t="str">
        <f t="shared" si="89"/>
        <v>201</v>
      </c>
      <c r="C1639" t="str">
        <f t="shared" si="91"/>
        <v>66</v>
      </c>
      <c r="D1639" t="str">
        <f>"17"</f>
        <v>17</v>
      </c>
      <c r="E1639" t="str">
        <f>"201-66-17"</f>
        <v>201-66-17</v>
      </c>
      <c r="F1639" t="s">
        <v>41</v>
      </c>
      <c r="G1639" t="s">
        <v>44</v>
      </c>
      <c r="H1639" t="s">
        <v>45</v>
      </c>
      <c r="I1639">
        <v>0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0</v>
      </c>
      <c r="P1639">
        <v>0</v>
      </c>
      <c r="Q1639">
        <v>1</v>
      </c>
      <c r="AF1639">
        <v>1</v>
      </c>
      <c r="AG1639">
        <v>0</v>
      </c>
      <c r="AH1639">
        <v>0</v>
      </c>
      <c r="AI1639">
        <v>1</v>
      </c>
      <c r="AJ1639">
        <v>1</v>
      </c>
      <c r="AK1639">
        <v>0</v>
      </c>
    </row>
    <row r="1640" spans="1:37" x14ac:dyDescent="0.25">
      <c r="A1640" t="str">
        <f>"1636"</f>
        <v>1636</v>
      </c>
      <c r="B1640" t="str">
        <f t="shared" si="89"/>
        <v>201</v>
      </c>
      <c r="C1640" t="str">
        <f t="shared" si="91"/>
        <v>66</v>
      </c>
      <c r="D1640" t="str">
        <f>"11"</f>
        <v>11</v>
      </c>
      <c r="E1640" t="str">
        <f>"201-66-11"</f>
        <v>201-66-11</v>
      </c>
      <c r="F1640" t="s">
        <v>41</v>
      </c>
      <c r="G1640" t="s">
        <v>44</v>
      </c>
      <c r="H1640" t="s">
        <v>45</v>
      </c>
      <c r="I1640">
        <v>1</v>
      </c>
      <c r="J1640">
        <v>1</v>
      </c>
      <c r="K1640">
        <v>0</v>
      </c>
      <c r="L1640">
        <v>0</v>
      </c>
      <c r="M1640">
        <v>0</v>
      </c>
      <c r="N1640">
        <v>1</v>
      </c>
      <c r="O1640">
        <v>1</v>
      </c>
      <c r="P1640">
        <v>0</v>
      </c>
      <c r="Q1640">
        <v>1</v>
      </c>
      <c r="AF1640">
        <v>0</v>
      </c>
      <c r="AG1640">
        <v>1</v>
      </c>
      <c r="AH1640">
        <v>0</v>
      </c>
      <c r="AI1640">
        <v>1</v>
      </c>
      <c r="AJ1640">
        <v>0</v>
      </c>
      <c r="AK1640">
        <v>1</v>
      </c>
    </row>
    <row r="1641" spans="1:37" x14ac:dyDescent="0.25">
      <c r="A1641" t="str">
        <f>"1637"</f>
        <v>1637</v>
      </c>
      <c r="B1641" t="str">
        <f t="shared" si="89"/>
        <v>201</v>
      </c>
      <c r="C1641" t="str">
        <f t="shared" si="91"/>
        <v>66</v>
      </c>
      <c r="D1641" t="str">
        <f>"6"</f>
        <v>6</v>
      </c>
      <c r="E1641" t="str">
        <f>"201-66-6"</f>
        <v>201-66-6</v>
      </c>
      <c r="F1641" t="s">
        <v>41</v>
      </c>
      <c r="G1641" t="s">
        <v>42</v>
      </c>
      <c r="H1641" t="s">
        <v>43</v>
      </c>
      <c r="R1641">
        <v>1</v>
      </c>
      <c r="S1641">
        <v>1</v>
      </c>
      <c r="T1641">
        <v>0</v>
      </c>
      <c r="U1641">
        <v>0</v>
      </c>
      <c r="V1641">
        <v>0</v>
      </c>
      <c r="W1641">
        <v>0</v>
      </c>
      <c r="X1641">
        <v>1</v>
      </c>
      <c r="Y1641">
        <v>0</v>
      </c>
      <c r="Z1641">
        <v>1</v>
      </c>
      <c r="AA1641">
        <v>0</v>
      </c>
      <c r="AB1641">
        <v>1</v>
      </c>
      <c r="AC1641">
        <v>0</v>
      </c>
      <c r="AD1641">
        <v>0</v>
      </c>
      <c r="AE1641">
        <v>1</v>
      </c>
      <c r="AF1641">
        <v>0</v>
      </c>
      <c r="AG1641">
        <v>1</v>
      </c>
      <c r="AH1641">
        <v>1</v>
      </c>
      <c r="AI1641">
        <v>0</v>
      </c>
    </row>
    <row r="1642" spans="1:37" x14ac:dyDescent="0.25">
      <c r="A1642" t="str">
        <f>"1638"</f>
        <v>1638</v>
      </c>
      <c r="B1642" t="str">
        <f t="shared" si="89"/>
        <v>201</v>
      </c>
      <c r="C1642" t="str">
        <f t="shared" si="91"/>
        <v>66</v>
      </c>
      <c r="D1642" t="str">
        <f>"2"</f>
        <v>2</v>
      </c>
      <c r="E1642" t="str">
        <f>"201-66-2"</f>
        <v>201-66-2</v>
      </c>
      <c r="F1642" t="s">
        <v>41</v>
      </c>
      <c r="G1642" t="s">
        <v>44</v>
      </c>
      <c r="H1642" t="s">
        <v>45</v>
      </c>
      <c r="I1642">
        <v>0</v>
      </c>
      <c r="J1642">
        <v>1</v>
      </c>
      <c r="K1642">
        <v>1</v>
      </c>
      <c r="L1642">
        <v>0</v>
      </c>
      <c r="M1642">
        <v>1</v>
      </c>
      <c r="N1642">
        <v>1</v>
      </c>
      <c r="O1642">
        <v>0</v>
      </c>
      <c r="P1642">
        <v>1</v>
      </c>
      <c r="Q1642">
        <v>0</v>
      </c>
      <c r="AF1642">
        <v>0</v>
      </c>
      <c r="AG1642">
        <v>1</v>
      </c>
      <c r="AH1642">
        <v>1</v>
      </c>
      <c r="AI1642">
        <v>0</v>
      </c>
      <c r="AJ1642">
        <v>1</v>
      </c>
      <c r="AK1642">
        <v>0</v>
      </c>
    </row>
    <row r="1643" spans="1:37" x14ac:dyDescent="0.25">
      <c r="A1643" t="str">
        <f>"1639"</f>
        <v>1639</v>
      </c>
      <c r="B1643" t="str">
        <f t="shared" si="89"/>
        <v>201</v>
      </c>
      <c r="C1643" t="str">
        <f t="shared" si="91"/>
        <v>66</v>
      </c>
      <c r="D1643" t="str">
        <f>"24"</f>
        <v>24</v>
      </c>
      <c r="E1643" t="str">
        <f>"201-66-24"</f>
        <v>201-66-24</v>
      </c>
      <c r="F1643" t="s">
        <v>41</v>
      </c>
      <c r="G1643" t="s">
        <v>44</v>
      </c>
      <c r="H1643" t="s">
        <v>45</v>
      </c>
      <c r="I1643">
        <v>1</v>
      </c>
      <c r="J1643">
        <v>0</v>
      </c>
      <c r="K1643">
        <v>1</v>
      </c>
      <c r="L1643">
        <v>0</v>
      </c>
      <c r="M1643">
        <v>1</v>
      </c>
      <c r="N1643">
        <v>1</v>
      </c>
      <c r="O1643">
        <v>1</v>
      </c>
      <c r="P1643">
        <v>0</v>
      </c>
      <c r="Q1643">
        <v>0</v>
      </c>
      <c r="AF1643">
        <v>0</v>
      </c>
      <c r="AG1643">
        <v>1</v>
      </c>
      <c r="AH1643">
        <v>1</v>
      </c>
      <c r="AI1643">
        <v>0</v>
      </c>
      <c r="AJ1643">
        <v>1</v>
      </c>
      <c r="AK1643">
        <v>0</v>
      </c>
    </row>
    <row r="1644" spans="1:37" x14ac:dyDescent="0.25">
      <c r="A1644" t="str">
        <f>"1640"</f>
        <v>1640</v>
      </c>
      <c r="B1644" t="str">
        <f t="shared" si="89"/>
        <v>201</v>
      </c>
      <c r="C1644" t="str">
        <f t="shared" si="91"/>
        <v>66</v>
      </c>
      <c r="D1644" t="str">
        <f>"23"</f>
        <v>23</v>
      </c>
      <c r="E1644" t="str">
        <f>"201-66-23"</f>
        <v>201-66-23</v>
      </c>
      <c r="F1644" t="s">
        <v>41</v>
      </c>
      <c r="G1644" t="s">
        <v>44</v>
      </c>
      <c r="H1644" t="s">
        <v>45</v>
      </c>
      <c r="I1644">
        <v>1</v>
      </c>
      <c r="J1644">
        <v>1</v>
      </c>
      <c r="K1644">
        <v>0</v>
      </c>
      <c r="L1644">
        <v>0</v>
      </c>
      <c r="M1644">
        <v>0</v>
      </c>
      <c r="N1644">
        <v>1</v>
      </c>
      <c r="O1644">
        <v>0</v>
      </c>
      <c r="P1644">
        <v>1</v>
      </c>
      <c r="Q1644">
        <v>1</v>
      </c>
      <c r="AF1644">
        <v>0</v>
      </c>
      <c r="AG1644">
        <v>1</v>
      </c>
      <c r="AH1644">
        <v>0</v>
      </c>
      <c r="AI1644">
        <v>1</v>
      </c>
      <c r="AJ1644">
        <v>0</v>
      </c>
      <c r="AK1644">
        <v>1</v>
      </c>
    </row>
    <row r="1645" spans="1:37" x14ac:dyDescent="0.25">
      <c r="A1645" t="str">
        <f>"1641"</f>
        <v>1641</v>
      </c>
      <c r="B1645" t="str">
        <f t="shared" si="89"/>
        <v>201</v>
      </c>
      <c r="C1645" t="str">
        <f t="shared" si="91"/>
        <v>66</v>
      </c>
      <c r="D1645" t="str">
        <f>"16"</f>
        <v>16</v>
      </c>
      <c r="E1645" t="str">
        <f>"201-66-16"</f>
        <v>201-66-16</v>
      </c>
      <c r="F1645" t="s">
        <v>41</v>
      </c>
      <c r="G1645" t="s">
        <v>44</v>
      </c>
      <c r="H1645" t="s">
        <v>45</v>
      </c>
      <c r="I1645">
        <v>0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0</v>
      </c>
      <c r="P1645">
        <v>0</v>
      </c>
      <c r="Q1645">
        <v>1</v>
      </c>
      <c r="AF1645">
        <v>0</v>
      </c>
      <c r="AG1645">
        <v>1</v>
      </c>
      <c r="AH1645">
        <v>0</v>
      </c>
      <c r="AI1645">
        <v>1</v>
      </c>
      <c r="AJ1645">
        <v>0</v>
      </c>
      <c r="AK1645">
        <v>1</v>
      </c>
    </row>
    <row r="1646" spans="1:37" x14ac:dyDescent="0.25">
      <c r="A1646" t="str">
        <f>"1642"</f>
        <v>1642</v>
      </c>
      <c r="B1646" t="str">
        <f t="shared" si="89"/>
        <v>201</v>
      </c>
      <c r="C1646" t="str">
        <f t="shared" si="91"/>
        <v>66</v>
      </c>
      <c r="D1646" t="str">
        <f>"15"</f>
        <v>15</v>
      </c>
      <c r="E1646" t="str">
        <f>"201-66-15"</f>
        <v>201-66-15</v>
      </c>
      <c r="F1646" t="s">
        <v>41</v>
      </c>
      <c r="G1646" t="s">
        <v>44</v>
      </c>
      <c r="H1646" t="s">
        <v>45</v>
      </c>
      <c r="I1646">
        <v>0</v>
      </c>
      <c r="J1646">
        <v>0</v>
      </c>
      <c r="K1646">
        <v>1</v>
      </c>
      <c r="L1646">
        <v>0</v>
      </c>
      <c r="M1646">
        <v>1</v>
      </c>
      <c r="N1646">
        <v>1</v>
      </c>
      <c r="O1646">
        <v>1</v>
      </c>
      <c r="P1646">
        <v>0</v>
      </c>
      <c r="Q1646">
        <v>0</v>
      </c>
      <c r="AF1646">
        <v>0</v>
      </c>
      <c r="AG1646">
        <v>1</v>
      </c>
      <c r="AH1646">
        <v>0</v>
      </c>
      <c r="AI1646">
        <v>1</v>
      </c>
      <c r="AJ1646">
        <v>0</v>
      </c>
      <c r="AK1646">
        <v>1</v>
      </c>
    </row>
    <row r="1647" spans="1:37" x14ac:dyDescent="0.25">
      <c r="A1647" t="str">
        <f>"1643"</f>
        <v>1643</v>
      </c>
      <c r="B1647" t="str">
        <f t="shared" si="89"/>
        <v>201</v>
      </c>
      <c r="C1647" t="str">
        <f t="shared" si="91"/>
        <v>66</v>
      </c>
      <c r="D1647" t="str">
        <f>"10"</f>
        <v>10</v>
      </c>
      <c r="E1647" t="str">
        <f>"201-66-10"</f>
        <v>201-66-10</v>
      </c>
      <c r="F1647" t="s">
        <v>41</v>
      </c>
      <c r="G1647" t="s">
        <v>44</v>
      </c>
      <c r="H1647" t="s">
        <v>45</v>
      </c>
      <c r="I1647">
        <v>0</v>
      </c>
      <c r="J1647">
        <v>0</v>
      </c>
      <c r="K1647">
        <v>1</v>
      </c>
      <c r="L1647">
        <v>0</v>
      </c>
      <c r="M1647">
        <v>1</v>
      </c>
      <c r="N1647">
        <v>1</v>
      </c>
      <c r="O1647">
        <v>1</v>
      </c>
      <c r="P1647">
        <v>0</v>
      </c>
      <c r="Q1647">
        <v>1</v>
      </c>
      <c r="AF1647">
        <v>0</v>
      </c>
      <c r="AG1647">
        <v>1</v>
      </c>
      <c r="AH1647">
        <v>0</v>
      </c>
      <c r="AI1647">
        <v>1</v>
      </c>
      <c r="AJ1647">
        <v>1</v>
      </c>
      <c r="AK1647">
        <v>0</v>
      </c>
    </row>
    <row r="1648" spans="1:37" x14ac:dyDescent="0.25">
      <c r="A1648" t="str">
        <f>"1644"</f>
        <v>1644</v>
      </c>
      <c r="B1648" t="str">
        <f t="shared" si="89"/>
        <v>201</v>
      </c>
      <c r="C1648" t="str">
        <f t="shared" si="91"/>
        <v>66</v>
      </c>
      <c r="D1648" t="str">
        <f>"7"</f>
        <v>7</v>
      </c>
      <c r="E1648" t="str">
        <f>"201-66-7"</f>
        <v>201-66-7</v>
      </c>
      <c r="F1648" t="s">
        <v>41</v>
      </c>
      <c r="G1648" t="s">
        <v>44</v>
      </c>
      <c r="H1648" t="s">
        <v>45</v>
      </c>
      <c r="I1648">
        <v>0</v>
      </c>
      <c r="J1648">
        <v>1</v>
      </c>
      <c r="K1648">
        <v>0</v>
      </c>
      <c r="L1648">
        <v>0</v>
      </c>
      <c r="M1648">
        <v>1</v>
      </c>
      <c r="N1648">
        <v>1</v>
      </c>
      <c r="O1648">
        <v>1</v>
      </c>
      <c r="P1648">
        <v>0</v>
      </c>
      <c r="Q1648">
        <v>1</v>
      </c>
      <c r="AF1648">
        <v>0</v>
      </c>
      <c r="AG1648">
        <v>1</v>
      </c>
      <c r="AH1648">
        <v>0</v>
      </c>
      <c r="AI1648">
        <v>1</v>
      </c>
      <c r="AJ1648">
        <v>1</v>
      </c>
      <c r="AK1648">
        <v>0</v>
      </c>
    </row>
    <row r="1649" spans="1:37" x14ac:dyDescent="0.25">
      <c r="A1649" t="str">
        <f>"1645"</f>
        <v>1645</v>
      </c>
      <c r="B1649" t="str">
        <f t="shared" si="89"/>
        <v>201</v>
      </c>
      <c r="C1649" t="str">
        <f t="shared" si="91"/>
        <v>66</v>
      </c>
      <c r="D1649" t="str">
        <f>"1"</f>
        <v>1</v>
      </c>
      <c r="E1649" t="str">
        <f>"201-66-1"</f>
        <v>201-66-1</v>
      </c>
      <c r="F1649" t="s">
        <v>41</v>
      </c>
      <c r="G1649" t="s">
        <v>44</v>
      </c>
      <c r="H1649" t="s">
        <v>45</v>
      </c>
      <c r="I1649">
        <v>1</v>
      </c>
      <c r="J1649">
        <v>0</v>
      </c>
      <c r="K1649">
        <v>0</v>
      </c>
      <c r="L1649">
        <v>0</v>
      </c>
      <c r="M1649">
        <v>1</v>
      </c>
      <c r="N1649">
        <v>1</v>
      </c>
      <c r="O1649">
        <v>1</v>
      </c>
      <c r="P1649">
        <v>0</v>
      </c>
      <c r="Q1649">
        <v>1</v>
      </c>
      <c r="AF1649">
        <v>0</v>
      </c>
      <c r="AG1649">
        <v>1</v>
      </c>
      <c r="AH1649">
        <v>1</v>
      </c>
      <c r="AI1649">
        <v>0</v>
      </c>
      <c r="AJ1649">
        <v>1</v>
      </c>
      <c r="AK1649">
        <v>0</v>
      </c>
    </row>
    <row r="1650" spans="1:37" x14ac:dyDescent="0.25">
      <c r="A1650" t="str">
        <f>"1646"</f>
        <v>1646</v>
      </c>
      <c r="B1650" t="str">
        <f t="shared" si="89"/>
        <v>201</v>
      </c>
      <c r="C1650" t="str">
        <f t="shared" si="91"/>
        <v>66</v>
      </c>
      <c r="D1650" t="str">
        <f>"20"</f>
        <v>20</v>
      </c>
      <c r="E1650" t="str">
        <f>"201-66-20"</f>
        <v>201-66-20</v>
      </c>
      <c r="F1650" t="s">
        <v>41</v>
      </c>
      <c r="G1650" t="s">
        <v>42</v>
      </c>
      <c r="H1650" t="s">
        <v>43</v>
      </c>
      <c r="R1650">
        <v>1</v>
      </c>
      <c r="S1650">
        <v>0</v>
      </c>
      <c r="T1650">
        <v>0</v>
      </c>
      <c r="U1650">
        <v>1</v>
      </c>
      <c r="V1650">
        <v>0</v>
      </c>
      <c r="W1650">
        <v>1</v>
      </c>
      <c r="X1650">
        <v>0</v>
      </c>
      <c r="Y1650">
        <v>0</v>
      </c>
      <c r="Z1650">
        <v>0</v>
      </c>
      <c r="AA1650">
        <v>1</v>
      </c>
      <c r="AB1650">
        <v>1</v>
      </c>
      <c r="AC1650">
        <v>0</v>
      </c>
      <c r="AD1650">
        <v>1</v>
      </c>
      <c r="AE1650">
        <v>0</v>
      </c>
      <c r="AF1650">
        <v>0</v>
      </c>
      <c r="AG1650">
        <v>1</v>
      </c>
      <c r="AH1650">
        <v>0</v>
      </c>
      <c r="AI1650">
        <v>1</v>
      </c>
    </row>
    <row r="1651" spans="1:37" x14ac:dyDescent="0.25">
      <c r="A1651" t="str">
        <f>"1647"</f>
        <v>1647</v>
      </c>
      <c r="B1651" t="str">
        <f t="shared" si="89"/>
        <v>201</v>
      </c>
      <c r="C1651" t="str">
        <f t="shared" si="91"/>
        <v>66</v>
      </c>
      <c r="D1651" t="str">
        <f>"19"</f>
        <v>19</v>
      </c>
      <c r="E1651" t="str">
        <f>"201-66-19"</f>
        <v>201-66-19</v>
      </c>
      <c r="F1651" t="s">
        <v>41</v>
      </c>
      <c r="G1651" t="s">
        <v>44</v>
      </c>
      <c r="H1651" t="s">
        <v>45</v>
      </c>
      <c r="I1651">
        <v>0</v>
      </c>
      <c r="J1651">
        <v>1</v>
      </c>
      <c r="K1651">
        <v>1</v>
      </c>
      <c r="L1651">
        <v>1</v>
      </c>
      <c r="M1651">
        <v>0</v>
      </c>
      <c r="N1651">
        <v>1</v>
      </c>
      <c r="O1651">
        <v>0</v>
      </c>
      <c r="P1651">
        <v>0</v>
      </c>
      <c r="Q1651">
        <v>1</v>
      </c>
      <c r="AF1651">
        <v>0</v>
      </c>
      <c r="AG1651">
        <v>1</v>
      </c>
      <c r="AH1651">
        <v>0</v>
      </c>
      <c r="AI1651">
        <v>1</v>
      </c>
      <c r="AJ1651">
        <v>1</v>
      </c>
      <c r="AK1651">
        <v>0</v>
      </c>
    </row>
    <row r="1652" spans="1:37" x14ac:dyDescent="0.25">
      <c r="A1652" t="str">
        <f>"1648"</f>
        <v>1648</v>
      </c>
      <c r="B1652" t="str">
        <f t="shared" si="89"/>
        <v>201</v>
      </c>
      <c r="C1652" t="str">
        <f t="shared" si="91"/>
        <v>66</v>
      </c>
      <c r="D1652" t="str">
        <f>"12"</f>
        <v>12</v>
      </c>
      <c r="E1652" t="str">
        <f>"201-66-12"</f>
        <v>201-66-12</v>
      </c>
      <c r="F1652" t="s">
        <v>41</v>
      </c>
      <c r="G1652" t="s">
        <v>44</v>
      </c>
      <c r="H1652" t="s">
        <v>45</v>
      </c>
      <c r="I1652">
        <v>1</v>
      </c>
      <c r="J1652">
        <v>1</v>
      </c>
      <c r="K1652">
        <v>0</v>
      </c>
      <c r="L1652">
        <v>0</v>
      </c>
      <c r="M1652">
        <v>0</v>
      </c>
      <c r="N1652">
        <v>1</v>
      </c>
      <c r="O1652">
        <v>1</v>
      </c>
      <c r="P1652">
        <v>0</v>
      </c>
      <c r="Q1652">
        <v>1</v>
      </c>
      <c r="AF1652">
        <v>0</v>
      </c>
      <c r="AG1652">
        <v>1</v>
      </c>
      <c r="AH1652">
        <v>1</v>
      </c>
      <c r="AI1652">
        <v>0</v>
      </c>
      <c r="AJ1652">
        <v>1</v>
      </c>
      <c r="AK1652">
        <v>0</v>
      </c>
    </row>
    <row r="1653" spans="1:37" x14ac:dyDescent="0.25">
      <c r="A1653" t="str">
        <f>"1649"</f>
        <v>1649</v>
      </c>
      <c r="B1653" t="str">
        <f t="shared" si="89"/>
        <v>201</v>
      </c>
      <c r="C1653" t="str">
        <f t="shared" si="91"/>
        <v>66</v>
      </c>
      <c r="D1653" t="str">
        <f>"8"</f>
        <v>8</v>
      </c>
      <c r="E1653" t="str">
        <f>"201-66-8"</f>
        <v>201-66-8</v>
      </c>
      <c r="F1653" t="s">
        <v>41</v>
      </c>
      <c r="G1653" t="s">
        <v>44</v>
      </c>
      <c r="H1653" t="s">
        <v>45</v>
      </c>
      <c r="I1653">
        <v>0</v>
      </c>
      <c r="J1653">
        <v>1</v>
      </c>
      <c r="K1653">
        <v>0</v>
      </c>
      <c r="L1653">
        <v>0</v>
      </c>
      <c r="M1653">
        <v>1</v>
      </c>
      <c r="N1653">
        <v>1</v>
      </c>
      <c r="O1653">
        <v>1</v>
      </c>
      <c r="P1653">
        <v>0</v>
      </c>
      <c r="Q1653">
        <v>1</v>
      </c>
      <c r="AF1653">
        <v>0</v>
      </c>
      <c r="AG1653">
        <v>1</v>
      </c>
      <c r="AH1653">
        <v>0</v>
      </c>
      <c r="AI1653">
        <v>1</v>
      </c>
      <c r="AJ1653">
        <v>1</v>
      </c>
      <c r="AK1653">
        <v>0</v>
      </c>
    </row>
    <row r="1654" spans="1:37" x14ac:dyDescent="0.25">
      <c r="A1654" t="str">
        <f>"1650"</f>
        <v>1650</v>
      </c>
      <c r="B1654" t="str">
        <f t="shared" si="89"/>
        <v>201</v>
      </c>
      <c r="C1654" t="str">
        <f t="shared" si="91"/>
        <v>66</v>
      </c>
      <c r="D1654" t="str">
        <f>"4"</f>
        <v>4</v>
      </c>
      <c r="E1654" t="str">
        <f>"201-66-4"</f>
        <v>201-66-4</v>
      </c>
      <c r="F1654" t="s">
        <v>41</v>
      </c>
      <c r="G1654" t="s">
        <v>44</v>
      </c>
      <c r="H1654" t="s">
        <v>45</v>
      </c>
      <c r="I1654">
        <v>0</v>
      </c>
      <c r="J1654">
        <v>0</v>
      </c>
      <c r="K1654">
        <v>1</v>
      </c>
      <c r="L1654">
        <v>1</v>
      </c>
      <c r="M1654">
        <v>0</v>
      </c>
      <c r="N1654">
        <v>1</v>
      </c>
      <c r="O1654">
        <v>1</v>
      </c>
      <c r="P1654">
        <v>1</v>
      </c>
      <c r="Q1654">
        <v>0</v>
      </c>
      <c r="AF1654">
        <v>0</v>
      </c>
      <c r="AG1654">
        <v>1</v>
      </c>
      <c r="AH1654">
        <v>0</v>
      </c>
      <c r="AI1654">
        <v>1</v>
      </c>
      <c r="AJ1654">
        <v>0</v>
      </c>
      <c r="AK1654">
        <v>1</v>
      </c>
    </row>
    <row r="1655" spans="1:37" x14ac:dyDescent="0.25">
      <c r="A1655" t="str">
        <f>"1651"</f>
        <v>1651</v>
      </c>
      <c r="B1655" t="str">
        <f t="shared" si="89"/>
        <v>201</v>
      </c>
      <c r="C1655" t="str">
        <f t="shared" ref="C1655:C1679" si="92">"67"</f>
        <v>67</v>
      </c>
      <c r="D1655" t="str">
        <f>"22"</f>
        <v>22</v>
      </c>
      <c r="E1655" t="str">
        <f>"201-67-22"</f>
        <v>201-67-22</v>
      </c>
      <c r="F1655" t="s">
        <v>41</v>
      </c>
      <c r="G1655" t="s">
        <v>42</v>
      </c>
      <c r="H1655" t="s">
        <v>43</v>
      </c>
      <c r="R1655">
        <v>0</v>
      </c>
      <c r="S1655">
        <v>1</v>
      </c>
      <c r="T1655">
        <v>0</v>
      </c>
      <c r="U1655">
        <v>1</v>
      </c>
      <c r="V1655">
        <v>0</v>
      </c>
      <c r="W1655">
        <v>0</v>
      </c>
      <c r="X1655">
        <v>0</v>
      </c>
      <c r="Y1655">
        <v>0</v>
      </c>
      <c r="Z1655">
        <v>1</v>
      </c>
      <c r="AA1655">
        <v>1</v>
      </c>
      <c r="AB1655">
        <v>0</v>
      </c>
      <c r="AC1655">
        <v>0</v>
      </c>
      <c r="AD1655">
        <v>1</v>
      </c>
      <c r="AE1655">
        <v>1</v>
      </c>
      <c r="AF1655">
        <v>0</v>
      </c>
      <c r="AG1655">
        <v>1</v>
      </c>
      <c r="AH1655">
        <v>0</v>
      </c>
      <c r="AI1655">
        <v>1</v>
      </c>
    </row>
    <row r="1656" spans="1:37" x14ac:dyDescent="0.25">
      <c r="A1656" t="str">
        <f>"1652"</f>
        <v>1652</v>
      </c>
      <c r="B1656" t="str">
        <f t="shared" si="89"/>
        <v>201</v>
      </c>
      <c r="C1656" t="str">
        <f t="shared" si="92"/>
        <v>67</v>
      </c>
      <c r="D1656" t="str">
        <f>"21"</f>
        <v>21</v>
      </c>
      <c r="E1656" t="str">
        <f>"201-67-21"</f>
        <v>201-67-21</v>
      </c>
      <c r="F1656" t="s">
        <v>41</v>
      </c>
      <c r="G1656" t="s">
        <v>42</v>
      </c>
      <c r="H1656" t="s">
        <v>43</v>
      </c>
      <c r="R1656">
        <v>1</v>
      </c>
      <c r="S1656">
        <v>0</v>
      </c>
      <c r="T1656">
        <v>0</v>
      </c>
      <c r="U1656">
        <v>0</v>
      </c>
      <c r="V1656">
        <v>0</v>
      </c>
      <c r="W1656">
        <v>1</v>
      </c>
      <c r="X1656">
        <v>0</v>
      </c>
      <c r="Y1656">
        <v>1</v>
      </c>
      <c r="Z1656">
        <v>1</v>
      </c>
      <c r="AA1656">
        <v>0</v>
      </c>
      <c r="AB1656">
        <v>1</v>
      </c>
      <c r="AC1656">
        <v>1</v>
      </c>
      <c r="AD1656">
        <v>0</v>
      </c>
      <c r="AE1656">
        <v>0</v>
      </c>
      <c r="AF1656">
        <v>1</v>
      </c>
      <c r="AG1656">
        <v>0</v>
      </c>
      <c r="AH1656">
        <v>1</v>
      </c>
      <c r="AI1656">
        <v>0</v>
      </c>
    </row>
    <row r="1657" spans="1:37" x14ac:dyDescent="0.25">
      <c r="A1657" t="str">
        <f>"1653"</f>
        <v>1653</v>
      </c>
      <c r="B1657" t="str">
        <f t="shared" si="89"/>
        <v>201</v>
      </c>
      <c r="C1657" t="str">
        <f t="shared" si="92"/>
        <v>67</v>
      </c>
      <c r="D1657" t="str">
        <f>"14"</f>
        <v>14</v>
      </c>
      <c r="E1657" t="str">
        <f>"201-67-14"</f>
        <v>201-67-14</v>
      </c>
      <c r="F1657" t="s">
        <v>41</v>
      </c>
      <c r="G1657" t="s">
        <v>42</v>
      </c>
      <c r="H1657" t="s">
        <v>43</v>
      </c>
      <c r="R1657">
        <v>1</v>
      </c>
      <c r="S1657">
        <v>0</v>
      </c>
      <c r="T1657">
        <v>1</v>
      </c>
      <c r="U1657">
        <v>0</v>
      </c>
      <c r="V1657">
        <v>0</v>
      </c>
      <c r="W1657">
        <v>0</v>
      </c>
      <c r="X1657">
        <v>0</v>
      </c>
      <c r="Y1657">
        <v>0</v>
      </c>
      <c r="Z1657">
        <v>1</v>
      </c>
      <c r="AA1657">
        <v>1</v>
      </c>
      <c r="AB1657">
        <v>1</v>
      </c>
      <c r="AC1657">
        <v>1</v>
      </c>
      <c r="AD1657">
        <v>0</v>
      </c>
      <c r="AE1657">
        <v>0</v>
      </c>
      <c r="AF1657">
        <v>1</v>
      </c>
      <c r="AG1657">
        <v>0</v>
      </c>
      <c r="AH1657">
        <v>1</v>
      </c>
      <c r="AI1657">
        <v>0</v>
      </c>
    </row>
    <row r="1658" spans="1:37" x14ac:dyDescent="0.25">
      <c r="A1658" t="str">
        <f>"1654"</f>
        <v>1654</v>
      </c>
      <c r="B1658" t="str">
        <f t="shared" si="89"/>
        <v>201</v>
      </c>
      <c r="C1658" t="str">
        <f t="shared" si="92"/>
        <v>67</v>
      </c>
      <c r="D1658" t="str">
        <f>"13"</f>
        <v>13</v>
      </c>
      <c r="E1658" t="str">
        <f>"201-67-13"</f>
        <v>201-67-13</v>
      </c>
      <c r="F1658" t="s">
        <v>41</v>
      </c>
      <c r="G1658" t="s">
        <v>42</v>
      </c>
      <c r="H1658" t="s">
        <v>43</v>
      </c>
      <c r="R1658">
        <v>0</v>
      </c>
      <c r="S1658">
        <v>0</v>
      </c>
      <c r="T1658">
        <v>1</v>
      </c>
      <c r="U1658">
        <v>0</v>
      </c>
      <c r="V1658">
        <v>0</v>
      </c>
      <c r="W1658">
        <v>1</v>
      </c>
      <c r="X1658">
        <v>0</v>
      </c>
      <c r="Y1658">
        <v>1</v>
      </c>
      <c r="Z1658">
        <v>1</v>
      </c>
      <c r="AA1658">
        <v>0</v>
      </c>
      <c r="AB1658">
        <v>1</v>
      </c>
      <c r="AC1658">
        <v>1</v>
      </c>
      <c r="AD1658">
        <v>0</v>
      </c>
      <c r="AE1658">
        <v>0</v>
      </c>
      <c r="AF1658">
        <v>0</v>
      </c>
      <c r="AG1658">
        <v>1</v>
      </c>
      <c r="AH1658">
        <v>0</v>
      </c>
      <c r="AI1658">
        <v>1</v>
      </c>
    </row>
    <row r="1659" spans="1:37" x14ac:dyDescent="0.25">
      <c r="A1659" t="str">
        <f>"1655"</f>
        <v>1655</v>
      </c>
      <c r="B1659" t="str">
        <f t="shared" si="89"/>
        <v>201</v>
      </c>
      <c r="C1659" t="str">
        <f t="shared" si="92"/>
        <v>67</v>
      </c>
      <c r="D1659" t="str">
        <f>"9"</f>
        <v>9</v>
      </c>
      <c r="E1659" t="str">
        <f>"201-67-9"</f>
        <v>201-67-9</v>
      </c>
      <c r="F1659" t="s">
        <v>41</v>
      </c>
      <c r="G1659" t="s">
        <v>42</v>
      </c>
      <c r="H1659" t="s">
        <v>43</v>
      </c>
      <c r="R1659">
        <v>0</v>
      </c>
      <c r="S1659">
        <v>0</v>
      </c>
      <c r="T1659">
        <v>1</v>
      </c>
      <c r="U1659">
        <v>0</v>
      </c>
      <c r="V1659">
        <v>0</v>
      </c>
      <c r="W1659">
        <v>1</v>
      </c>
      <c r="X1659">
        <v>0</v>
      </c>
      <c r="Y1659">
        <v>0</v>
      </c>
      <c r="Z1659">
        <v>1</v>
      </c>
      <c r="AA1659">
        <v>1</v>
      </c>
      <c r="AB1659">
        <v>1</v>
      </c>
      <c r="AC1659">
        <v>0</v>
      </c>
      <c r="AD1659">
        <v>1</v>
      </c>
      <c r="AE1659">
        <v>0</v>
      </c>
      <c r="AF1659">
        <v>0</v>
      </c>
      <c r="AG1659">
        <v>1</v>
      </c>
      <c r="AH1659">
        <v>1</v>
      </c>
      <c r="AI1659">
        <v>0</v>
      </c>
    </row>
    <row r="1660" spans="1:37" x14ac:dyDescent="0.25">
      <c r="A1660" t="str">
        <f>"1656"</f>
        <v>1656</v>
      </c>
      <c r="B1660" t="str">
        <f t="shared" si="89"/>
        <v>201</v>
      </c>
      <c r="C1660" t="str">
        <f t="shared" si="92"/>
        <v>67</v>
      </c>
      <c r="D1660" t="str">
        <f>"1"</f>
        <v>1</v>
      </c>
      <c r="E1660" t="str">
        <f>"201-67-1"</f>
        <v>201-67-1</v>
      </c>
      <c r="F1660" t="s">
        <v>41</v>
      </c>
      <c r="G1660" t="s">
        <v>42</v>
      </c>
      <c r="H1660" t="s">
        <v>43</v>
      </c>
      <c r="R1660">
        <v>1</v>
      </c>
      <c r="S1660">
        <v>0</v>
      </c>
      <c r="T1660">
        <v>0</v>
      </c>
      <c r="U1660">
        <v>0</v>
      </c>
      <c r="V1660">
        <v>0</v>
      </c>
      <c r="W1660">
        <v>1</v>
      </c>
      <c r="X1660">
        <v>0</v>
      </c>
      <c r="Y1660">
        <v>1</v>
      </c>
      <c r="Z1660">
        <v>1</v>
      </c>
      <c r="AA1660">
        <v>0</v>
      </c>
      <c r="AB1660">
        <v>1</v>
      </c>
      <c r="AC1660">
        <v>1</v>
      </c>
      <c r="AD1660">
        <v>0</v>
      </c>
      <c r="AE1660">
        <v>0</v>
      </c>
      <c r="AF1660">
        <v>0</v>
      </c>
      <c r="AG1660">
        <v>1</v>
      </c>
      <c r="AH1660">
        <v>0</v>
      </c>
      <c r="AI1660">
        <v>1</v>
      </c>
    </row>
    <row r="1661" spans="1:37" x14ac:dyDescent="0.25">
      <c r="A1661" t="str">
        <f>"1657"</f>
        <v>1657</v>
      </c>
      <c r="B1661" t="str">
        <f t="shared" si="89"/>
        <v>201</v>
      </c>
      <c r="C1661" t="str">
        <f t="shared" si="92"/>
        <v>67</v>
      </c>
      <c r="D1661" t="str">
        <f>"24"</f>
        <v>24</v>
      </c>
      <c r="E1661" t="str">
        <f>"201-67-24"</f>
        <v>201-67-24</v>
      </c>
      <c r="F1661" t="s">
        <v>41</v>
      </c>
      <c r="G1661" t="s">
        <v>42</v>
      </c>
      <c r="H1661" t="s">
        <v>43</v>
      </c>
      <c r="R1661">
        <v>0</v>
      </c>
      <c r="S1661">
        <v>1</v>
      </c>
      <c r="T1661">
        <v>0</v>
      </c>
      <c r="U1661">
        <v>0</v>
      </c>
      <c r="V1661">
        <v>1</v>
      </c>
      <c r="W1661">
        <v>0</v>
      </c>
      <c r="X1661">
        <v>0</v>
      </c>
      <c r="Y1661">
        <v>1</v>
      </c>
      <c r="Z1661">
        <v>0</v>
      </c>
      <c r="AA1661">
        <v>1</v>
      </c>
      <c r="AB1661">
        <v>1</v>
      </c>
      <c r="AC1661">
        <v>1</v>
      </c>
      <c r="AD1661">
        <v>0</v>
      </c>
      <c r="AE1661">
        <v>0</v>
      </c>
      <c r="AF1661">
        <v>0</v>
      </c>
      <c r="AG1661">
        <v>1</v>
      </c>
      <c r="AH1661">
        <v>0</v>
      </c>
      <c r="AI1661">
        <v>1</v>
      </c>
    </row>
    <row r="1662" spans="1:37" x14ac:dyDescent="0.25">
      <c r="A1662" t="str">
        <f>"1658"</f>
        <v>1658</v>
      </c>
      <c r="B1662" t="str">
        <f t="shared" si="89"/>
        <v>201</v>
      </c>
      <c r="C1662" t="str">
        <f t="shared" si="92"/>
        <v>67</v>
      </c>
      <c r="D1662" t="str">
        <f>"23"</f>
        <v>23</v>
      </c>
      <c r="E1662" t="str">
        <f>"201-67-23"</f>
        <v>201-67-23</v>
      </c>
      <c r="F1662" t="s">
        <v>41</v>
      </c>
      <c r="G1662" t="s">
        <v>42</v>
      </c>
      <c r="H1662" t="s">
        <v>43</v>
      </c>
      <c r="R1662">
        <v>0</v>
      </c>
      <c r="S1662">
        <v>0</v>
      </c>
      <c r="T1662">
        <v>0</v>
      </c>
      <c r="U1662">
        <v>0</v>
      </c>
      <c r="V1662">
        <v>0</v>
      </c>
      <c r="W1662">
        <v>0</v>
      </c>
      <c r="X1662">
        <v>0</v>
      </c>
      <c r="Y1662">
        <v>1</v>
      </c>
      <c r="Z1662">
        <v>0</v>
      </c>
      <c r="AA1662">
        <v>0</v>
      </c>
      <c r="AB1662">
        <v>0</v>
      </c>
      <c r="AC1662">
        <v>1</v>
      </c>
      <c r="AD1662">
        <v>1</v>
      </c>
      <c r="AE1662">
        <v>0</v>
      </c>
      <c r="AF1662">
        <v>0</v>
      </c>
      <c r="AG1662">
        <v>1</v>
      </c>
      <c r="AH1662">
        <v>0</v>
      </c>
      <c r="AI1662">
        <v>1</v>
      </c>
    </row>
    <row r="1663" spans="1:37" x14ac:dyDescent="0.25">
      <c r="A1663" t="str">
        <f>"1659"</f>
        <v>1659</v>
      </c>
      <c r="B1663" t="str">
        <f t="shared" si="89"/>
        <v>201</v>
      </c>
      <c r="C1663" t="str">
        <f t="shared" si="92"/>
        <v>67</v>
      </c>
      <c r="D1663" t="str">
        <f>"16"</f>
        <v>16</v>
      </c>
      <c r="E1663" t="str">
        <f>"201-67-16"</f>
        <v>201-67-16</v>
      </c>
      <c r="F1663" t="s">
        <v>41</v>
      </c>
      <c r="G1663" t="s">
        <v>44</v>
      </c>
      <c r="H1663" t="s">
        <v>45</v>
      </c>
      <c r="I1663">
        <v>0</v>
      </c>
      <c r="J1663">
        <v>1</v>
      </c>
      <c r="K1663">
        <v>0</v>
      </c>
      <c r="L1663">
        <v>1</v>
      </c>
      <c r="M1663">
        <v>0</v>
      </c>
      <c r="N1663">
        <v>0</v>
      </c>
      <c r="O1663">
        <v>0</v>
      </c>
      <c r="P1663">
        <v>0</v>
      </c>
      <c r="Q1663">
        <v>1</v>
      </c>
      <c r="AF1663">
        <v>0</v>
      </c>
      <c r="AG1663">
        <v>1</v>
      </c>
      <c r="AH1663">
        <v>0</v>
      </c>
      <c r="AI1663">
        <v>1</v>
      </c>
      <c r="AJ1663">
        <v>0</v>
      </c>
      <c r="AK1663">
        <v>1</v>
      </c>
    </row>
    <row r="1664" spans="1:37" x14ac:dyDescent="0.25">
      <c r="A1664" t="str">
        <f>"1660"</f>
        <v>1660</v>
      </c>
      <c r="B1664" t="str">
        <f t="shared" si="89"/>
        <v>201</v>
      </c>
      <c r="C1664" t="str">
        <f t="shared" si="92"/>
        <v>67</v>
      </c>
      <c r="D1664" t="str">
        <f>"15"</f>
        <v>15</v>
      </c>
      <c r="E1664" t="str">
        <f>"201-67-15"</f>
        <v>201-67-15</v>
      </c>
      <c r="F1664" t="s">
        <v>41</v>
      </c>
      <c r="G1664" t="s">
        <v>42</v>
      </c>
      <c r="H1664" t="s">
        <v>43</v>
      </c>
      <c r="R1664">
        <v>1</v>
      </c>
      <c r="S1664">
        <v>0</v>
      </c>
      <c r="T1664">
        <v>1</v>
      </c>
      <c r="U1664">
        <v>0</v>
      </c>
      <c r="V1664">
        <v>0</v>
      </c>
      <c r="W1664">
        <v>0</v>
      </c>
      <c r="X1664">
        <v>0</v>
      </c>
      <c r="Y1664">
        <v>0</v>
      </c>
      <c r="Z1664">
        <v>1</v>
      </c>
      <c r="AA1664">
        <v>1</v>
      </c>
      <c r="AB1664">
        <v>0</v>
      </c>
      <c r="AC1664">
        <v>1</v>
      </c>
      <c r="AD1664">
        <v>1</v>
      </c>
      <c r="AE1664">
        <v>0</v>
      </c>
      <c r="AF1664">
        <v>0</v>
      </c>
      <c r="AG1664">
        <v>1</v>
      </c>
      <c r="AH1664">
        <v>0</v>
      </c>
      <c r="AI1664">
        <v>1</v>
      </c>
    </row>
    <row r="1665" spans="1:35" x14ac:dyDescent="0.25">
      <c r="A1665" t="str">
        <f>"1661"</f>
        <v>1661</v>
      </c>
      <c r="B1665" t="str">
        <f t="shared" si="89"/>
        <v>201</v>
      </c>
      <c r="C1665" t="str">
        <f t="shared" si="92"/>
        <v>67</v>
      </c>
      <c r="D1665" t="str">
        <f>"10"</f>
        <v>10</v>
      </c>
      <c r="E1665" t="str">
        <f>"201-67-10"</f>
        <v>201-67-10</v>
      </c>
      <c r="F1665" t="s">
        <v>41</v>
      </c>
      <c r="G1665" t="s">
        <v>42</v>
      </c>
      <c r="H1665" t="s">
        <v>43</v>
      </c>
      <c r="R1665">
        <v>0</v>
      </c>
      <c r="S1665">
        <v>0</v>
      </c>
      <c r="T1665">
        <v>0</v>
      </c>
      <c r="U1665">
        <v>0</v>
      </c>
      <c r="V1665">
        <v>0</v>
      </c>
      <c r="W1665">
        <v>1</v>
      </c>
      <c r="X1665">
        <v>0</v>
      </c>
      <c r="Y1665">
        <v>1</v>
      </c>
      <c r="Z1665">
        <v>0</v>
      </c>
      <c r="AA1665">
        <v>0</v>
      </c>
      <c r="AB1665">
        <v>1</v>
      </c>
      <c r="AC1665">
        <v>0</v>
      </c>
      <c r="AD1665">
        <v>0</v>
      </c>
      <c r="AE1665">
        <v>1</v>
      </c>
      <c r="AF1665">
        <v>0</v>
      </c>
      <c r="AG1665">
        <v>1</v>
      </c>
      <c r="AH1665">
        <v>0</v>
      </c>
      <c r="AI1665">
        <v>1</v>
      </c>
    </row>
    <row r="1666" spans="1:35" x14ac:dyDescent="0.25">
      <c r="A1666" t="str">
        <f>"1662"</f>
        <v>1662</v>
      </c>
      <c r="B1666" t="str">
        <f t="shared" si="89"/>
        <v>201</v>
      </c>
      <c r="C1666" t="str">
        <f t="shared" si="92"/>
        <v>67</v>
      </c>
      <c r="D1666" t="str">
        <f>"6"</f>
        <v>6</v>
      </c>
      <c r="E1666" t="str">
        <f>"201-67-6"</f>
        <v>201-67-6</v>
      </c>
      <c r="F1666" t="s">
        <v>41</v>
      </c>
      <c r="G1666" t="s">
        <v>42</v>
      </c>
      <c r="H1666" t="s">
        <v>43</v>
      </c>
      <c r="R1666">
        <v>0</v>
      </c>
      <c r="S1666">
        <v>0</v>
      </c>
      <c r="T1666">
        <v>0</v>
      </c>
      <c r="U1666">
        <v>1</v>
      </c>
      <c r="V1666">
        <v>1</v>
      </c>
      <c r="W1666">
        <v>1</v>
      </c>
      <c r="X1666">
        <v>0</v>
      </c>
      <c r="Y1666">
        <v>0</v>
      </c>
      <c r="Z1666">
        <v>1</v>
      </c>
      <c r="AA1666">
        <v>0</v>
      </c>
      <c r="AB1666">
        <v>0</v>
      </c>
      <c r="AC1666">
        <v>1</v>
      </c>
      <c r="AD1666">
        <v>1</v>
      </c>
      <c r="AE1666">
        <v>0</v>
      </c>
      <c r="AF1666">
        <v>0</v>
      </c>
      <c r="AG1666">
        <v>1</v>
      </c>
      <c r="AH1666">
        <v>1</v>
      </c>
      <c r="AI1666">
        <v>0</v>
      </c>
    </row>
    <row r="1667" spans="1:35" x14ac:dyDescent="0.25">
      <c r="A1667" t="str">
        <f>"1663"</f>
        <v>1663</v>
      </c>
      <c r="B1667" t="str">
        <f t="shared" si="89"/>
        <v>201</v>
      </c>
      <c r="C1667" t="str">
        <f t="shared" si="92"/>
        <v>67</v>
      </c>
      <c r="D1667" t="str">
        <f>"2"</f>
        <v>2</v>
      </c>
      <c r="E1667" t="str">
        <f>"201-67-2"</f>
        <v>201-67-2</v>
      </c>
      <c r="F1667" t="s">
        <v>41</v>
      </c>
      <c r="G1667" t="s">
        <v>42</v>
      </c>
      <c r="H1667" t="s">
        <v>43</v>
      </c>
      <c r="R1667">
        <v>1</v>
      </c>
      <c r="S1667">
        <v>0</v>
      </c>
      <c r="T1667">
        <v>0</v>
      </c>
      <c r="U1667">
        <v>0</v>
      </c>
      <c r="V1667">
        <v>0</v>
      </c>
      <c r="W1667">
        <v>1</v>
      </c>
      <c r="X1667">
        <v>0</v>
      </c>
      <c r="Y1667">
        <v>1</v>
      </c>
      <c r="Z1667">
        <v>1</v>
      </c>
      <c r="AA1667">
        <v>0</v>
      </c>
      <c r="AB1667">
        <v>0</v>
      </c>
      <c r="AC1667">
        <v>1</v>
      </c>
      <c r="AD1667">
        <v>1</v>
      </c>
      <c r="AE1667">
        <v>0</v>
      </c>
      <c r="AF1667">
        <v>0</v>
      </c>
      <c r="AG1667">
        <v>1</v>
      </c>
      <c r="AH1667">
        <v>0</v>
      </c>
      <c r="AI1667">
        <v>1</v>
      </c>
    </row>
    <row r="1668" spans="1:35" x14ac:dyDescent="0.25">
      <c r="A1668" t="str">
        <f>"1664"</f>
        <v>1664</v>
      </c>
      <c r="B1668" t="str">
        <f t="shared" si="89"/>
        <v>201</v>
      </c>
      <c r="C1668" t="str">
        <f t="shared" si="92"/>
        <v>67</v>
      </c>
      <c r="D1668" t="str">
        <f>"25"</f>
        <v>25</v>
      </c>
      <c r="E1668" t="str">
        <f>"201-67-25"</f>
        <v>201-67-25</v>
      </c>
      <c r="F1668" t="s">
        <v>41</v>
      </c>
      <c r="G1668" t="s">
        <v>42</v>
      </c>
      <c r="H1668" t="s">
        <v>43</v>
      </c>
      <c r="R1668">
        <v>0</v>
      </c>
      <c r="S1668">
        <v>0</v>
      </c>
      <c r="T1668">
        <v>0</v>
      </c>
      <c r="U1668">
        <v>0</v>
      </c>
      <c r="V1668">
        <v>0</v>
      </c>
      <c r="W1668">
        <v>1</v>
      </c>
      <c r="X1668">
        <v>0</v>
      </c>
      <c r="Y1668">
        <v>1</v>
      </c>
      <c r="Z1668">
        <v>1</v>
      </c>
      <c r="AA1668">
        <v>0</v>
      </c>
      <c r="AB1668">
        <v>1</v>
      </c>
      <c r="AC1668">
        <v>1</v>
      </c>
      <c r="AD1668">
        <v>0</v>
      </c>
      <c r="AE1668">
        <v>0</v>
      </c>
      <c r="AF1668">
        <v>0</v>
      </c>
      <c r="AG1668">
        <v>1</v>
      </c>
      <c r="AH1668">
        <v>1</v>
      </c>
      <c r="AI1668">
        <v>0</v>
      </c>
    </row>
    <row r="1669" spans="1:35" x14ac:dyDescent="0.25">
      <c r="A1669" t="str">
        <f>"1665"</f>
        <v>1665</v>
      </c>
      <c r="B1669" t="str">
        <f t="shared" ref="B1669:B1732" si="93">"201"</f>
        <v>201</v>
      </c>
      <c r="C1669" t="str">
        <f t="shared" si="92"/>
        <v>67</v>
      </c>
      <c r="D1669" t="str">
        <f>"18"</f>
        <v>18</v>
      </c>
      <c r="E1669" t="str">
        <f>"201-67-18"</f>
        <v>201-67-18</v>
      </c>
      <c r="F1669" t="s">
        <v>41</v>
      </c>
      <c r="G1669" t="s">
        <v>42</v>
      </c>
      <c r="H1669" t="s">
        <v>43</v>
      </c>
      <c r="R1669">
        <v>1</v>
      </c>
      <c r="S1669">
        <v>0</v>
      </c>
      <c r="T1669">
        <v>0</v>
      </c>
      <c r="U1669">
        <v>0</v>
      </c>
      <c r="V1669">
        <v>0</v>
      </c>
      <c r="W1669">
        <v>0</v>
      </c>
      <c r="X1669">
        <v>0</v>
      </c>
      <c r="Y1669">
        <v>1</v>
      </c>
      <c r="Z1669">
        <v>1</v>
      </c>
      <c r="AA1669">
        <v>1</v>
      </c>
      <c r="AB1669">
        <v>1</v>
      </c>
      <c r="AC1669">
        <v>1</v>
      </c>
      <c r="AD1669">
        <v>0</v>
      </c>
      <c r="AE1669">
        <v>0</v>
      </c>
      <c r="AF1669">
        <v>0</v>
      </c>
      <c r="AG1669">
        <v>1</v>
      </c>
      <c r="AH1669">
        <v>0</v>
      </c>
      <c r="AI1669">
        <v>1</v>
      </c>
    </row>
    <row r="1670" spans="1:35" x14ac:dyDescent="0.25">
      <c r="A1670" t="str">
        <f>"1666"</f>
        <v>1666</v>
      </c>
      <c r="B1670" t="str">
        <f t="shared" si="93"/>
        <v>201</v>
      </c>
      <c r="C1670" t="str">
        <f t="shared" si="92"/>
        <v>67</v>
      </c>
      <c r="D1670" t="str">
        <f>"17"</f>
        <v>17</v>
      </c>
      <c r="E1670" t="str">
        <f>"201-67-17"</f>
        <v>201-67-17</v>
      </c>
      <c r="F1670" t="s">
        <v>41</v>
      </c>
      <c r="G1670" t="s">
        <v>42</v>
      </c>
      <c r="H1670" t="s">
        <v>43</v>
      </c>
      <c r="R1670">
        <v>1</v>
      </c>
      <c r="S1670">
        <v>0</v>
      </c>
      <c r="T1670">
        <v>0</v>
      </c>
      <c r="U1670">
        <v>0</v>
      </c>
      <c r="V1670">
        <v>0</v>
      </c>
      <c r="W1670">
        <v>0</v>
      </c>
      <c r="X1670">
        <v>0</v>
      </c>
      <c r="Y1670">
        <v>1</v>
      </c>
      <c r="Z1670">
        <v>1</v>
      </c>
      <c r="AA1670">
        <v>1</v>
      </c>
      <c r="AB1670">
        <v>1</v>
      </c>
      <c r="AC1670">
        <v>1</v>
      </c>
      <c r="AD1670">
        <v>0</v>
      </c>
      <c r="AE1670">
        <v>0</v>
      </c>
      <c r="AF1670">
        <v>0</v>
      </c>
      <c r="AG1670">
        <v>1</v>
      </c>
      <c r="AH1670">
        <v>0</v>
      </c>
      <c r="AI1670">
        <v>1</v>
      </c>
    </row>
    <row r="1671" spans="1:35" x14ac:dyDescent="0.25">
      <c r="A1671" t="str">
        <f>"1667"</f>
        <v>1667</v>
      </c>
      <c r="B1671" t="str">
        <f t="shared" si="93"/>
        <v>201</v>
      </c>
      <c r="C1671" t="str">
        <f t="shared" si="92"/>
        <v>67</v>
      </c>
      <c r="D1671" t="str">
        <f>"11"</f>
        <v>11</v>
      </c>
      <c r="E1671" t="str">
        <f>"201-67-11"</f>
        <v>201-67-11</v>
      </c>
      <c r="F1671" t="s">
        <v>41</v>
      </c>
      <c r="G1671" t="s">
        <v>42</v>
      </c>
      <c r="H1671" t="s">
        <v>43</v>
      </c>
      <c r="R1671">
        <v>0</v>
      </c>
      <c r="S1671">
        <v>1</v>
      </c>
      <c r="T1671">
        <v>0</v>
      </c>
      <c r="U1671">
        <v>0</v>
      </c>
      <c r="V1671">
        <v>0</v>
      </c>
      <c r="W1671">
        <v>0</v>
      </c>
      <c r="X1671">
        <v>0</v>
      </c>
      <c r="Y1671">
        <v>0</v>
      </c>
      <c r="Z1671">
        <v>0</v>
      </c>
      <c r="AA1671">
        <v>0</v>
      </c>
      <c r="AB1671">
        <v>0</v>
      </c>
      <c r="AC1671">
        <v>0</v>
      </c>
      <c r="AD1671">
        <v>0</v>
      </c>
      <c r="AE1671">
        <v>0</v>
      </c>
      <c r="AF1671">
        <v>0</v>
      </c>
      <c r="AG1671">
        <v>1</v>
      </c>
      <c r="AH1671">
        <v>1</v>
      </c>
      <c r="AI1671">
        <v>0</v>
      </c>
    </row>
    <row r="1672" spans="1:35" x14ac:dyDescent="0.25">
      <c r="A1672" t="str">
        <f>"1668"</f>
        <v>1668</v>
      </c>
      <c r="B1672" t="str">
        <f t="shared" si="93"/>
        <v>201</v>
      </c>
      <c r="C1672" t="str">
        <f t="shared" si="92"/>
        <v>67</v>
      </c>
      <c r="D1672" t="str">
        <f>"7"</f>
        <v>7</v>
      </c>
      <c r="E1672" t="str">
        <f>"201-67-7"</f>
        <v>201-67-7</v>
      </c>
      <c r="F1672" t="s">
        <v>41</v>
      </c>
      <c r="G1672" t="s">
        <v>42</v>
      </c>
      <c r="H1672" t="s">
        <v>43</v>
      </c>
      <c r="R1672">
        <v>0</v>
      </c>
      <c r="S1672">
        <v>0</v>
      </c>
      <c r="T1672">
        <v>0</v>
      </c>
      <c r="U1672">
        <v>1</v>
      </c>
      <c r="V1672">
        <v>1</v>
      </c>
      <c r="W1672">
        <v>1</v>
      </c>
      <c r="X1672">
        <v>0</v>
      </c>
      <c r="Y1672">
        <v>0</v>
      </c>
      <c r="Z1672">
        <v>1</v>
      </c>
      <c r="AA1672">
        <v>0</v>
      </c>
      <c r="AB1672">
        <v>0</v>
      </c>
      <c r="AC1672">
        <v>1</v>
      </c>
      <c r="AD1672">
        <v>1</v>
      </c>
      <c r="AE1672">
        <v>0</v>
      </c>
      <c r="AF1672">
        <v>0</v>
      </c>
      <c r="AG1672">
        <v>1</v>
      </c>
      <c r="AH1672">
        <v>0</v>
      </c>
      <c r="AI1672">
        <v>1</v>
      </c>
    </row>
    <row r="1673" spans="1:35" x14ac:dyDescent="0.25">
      <c r="A1673" t="str">
        <f>"1669"</f>
        <v>1669</v>
      </c>
      <c r="B1673" t="str">
        <f t="shared" si="93"/>
        <v>201</v>
      </c>
      <c r="C1673" t="str">
        <f t="shared" si="92"/>
        <v>67</v>
      </c>
      <c r="D1673" t="str">
        <f>"3"</f>
        <v>3</v>
      </c>
      <c r="E1673" t="str">
        <f>"201-67-3"</f>
        <v>201-67-3</v>
      </c>
      <c r="F1673" t="s">
        <v>41</v>
      </c>
      <c r="G1673" t="s">
        <v>42</v>
      </c>
      <c r="H1673" t="s">
        <v>43</v>
      </c>
      <c r="R1673">
        <v>0</v>
      </c>
      <c r="S1673">
        <v>0</v>
      </c>
      <c r="T1673">
        <v>1</v>
      </c>
      <c r="U1673">
        <v>0</v>
      </c>
      <c r="V1673">
        <v>0</v>
      </c>
      <c r="W1673">
        <v>1</v>
      </c>
      <c r="X1673">
        <v>0</v>
      </c>
      <c r="Y1673">
        <v>1</v>
      </c>
      <c r="Z1673">
        <v>1</v>
      </c>
      <c r="AA1673">
        <v>0</v>
      </c>
      <c r="AB1673">
        <v>0</v>
      </c>
      <c r="AC1673">
        <v>1</v>
      </c>
      <c r="AD1673">
        <v>1</v>
      </c>
      <c r="AE1673">
        <v>0</v>
      </c>
      <c r="AF1673">
        <v>0</v>
      </c>
      <c r="AG1673">
        <v>0</v>
      </c>
      <c r="AH1673">
        <v>0</v>
      </c>
      <c r="AI1673">
        <v>0</v>
      </c>
    </row>
    <row r="1674" spans="1:35" x14ac:dyDescent="0.25">
      <c r="A1674" t="str">
        <f>"1670"</f>
        <v>1670</v>
      </c>
      <c r="B1674" t="str">
        <f t="shared" si="93"/>
        <v>201</v>
      </c>
      <c r="C1674" t="str">
        <f t="shared" si="92"/>
        <v>67</v>
      </c>
      <c r="D1674" t="str">
        <f>"20"</f>
        <v>20</v>
      </c>
      <c r="E1674" t="str">
        <f>"201-67-20"</f>
        <v>201-67-20</v>
      </c>
      <c r="F1674" t="s">
        <v>41</v>
      </c>
      <c r="G1674" t="s">
        <v>42</v>
      </c>
      <c r="H1674" t="s">
        <v>43</v>
      </c>
      <c r="R1674">
        <v>0</v>
      </c>
      <c r="S1674">
        <v>1</v>
      </c>
      <c r="T1674">
        <v>1</v>
      </c>
      <c r="U1674">
        <v>1</v>
      </c>
      <c r="V1674">
        <v>1</v>
      </c>
      <c r="W1674">
        <v>0</v>
      </c>
      <c r="X1674">
        <v>0</v>
      </c>
      <c r="Y1674">
        <v>0</v>
      </c>
      <c r="Z1674">
        <v>0</v>
      </c>
      <c r="AA1674">
        <v>0</v>
      </c>
      <c r="AB1674">
        <v>1</v>
      </c>
      <c r="AC1674">
        <v>0</v>
      </c>
      <c r="AD1674">
        <v>0</v>
      </c>
      <c r="AE1674">
        <v>1</v>
      </c>
      <c r="AF1674">
        <v>0</v>
      </c>
      <c r="AG1674">
        <v>1</v>
      </c>
      <c r="AH1674">
        <v>0</v>
      </c>
      <c r="AI1674">
        <v>1</v>
      </c>
    </row>
    <row r="1675" spans="1:35" x14ac:dyDescent="0.25">
      <c r="A1675" t="str">
        <f>"1671"</f>
        <v>1671</v>
      </c>
      <c r="B1675" t="str">
        <f t="shared" si="93"/>
        <v>201</v>
      </c>
      <c r="C1675" t="str">
        <f t="shared" si="92"/>
        <v>67</v>
      </c>
      <c r="D1675" t="str">
        <f>"19"</f>
        <v>19</v>
      </c>
      <c r="E1675" t="str">
        <f>"201-67-19"</f>
        <v>201-67-19</v>
      </c>
      <c r="F1675" t="s">
        <v>41</v>
      </c>
      <c r="G1675" t="s">
        <v>42</v>
      </c>
      <c r="H1675" t="s">
        <v>43</v>
      </c>
      <c r="R1675">
        <v>0</v>
      </c>
      <c r="S1675">
        <v>1</v>
      </c>
      <c r="T1675">
        <v>0</v>
      </c>
      <c r="U1675">
        <v>0</v>
      </c>
      <c r="V1675">
        <v>1</v>
      </c>
      <c r="W1675">
        <v>0</v>
      </c>
      <c r="X1675">
        <v>0</v>
      </c>
      <c r="Y1675">
        <v>0</v>
      </c>
      <c r="Z1675">
        <v>0</v>
      </c>
      <c r="AA1675">
        <v>0</v>
      </c>
      <c r="AB1675">
        <v>0</v>
      </c>
      <c r="AC1675">
        <v>0</v>
      </c>
      <c r="AD1675">
        <v>0</v>
      </c>
      <c r="AE1675">
        <v>0</v>
      </c>
      <c r="AF1675">
        <v>0</v>
      </c>
      <c r="AG1675">
        <v>1</v>
      </c>
      <c r="AH1675">
        <v>0</v>
      </c>
      <c r="AI1675">
        <v>1</v>
      </c>
    </row>
    <row r="1676" spans="1:35" x14ac:dyDescent="0.25">
      <c r="A1676" t="str">
        <f>"1672"</f>
        <v>1672</v>
      </c>
      <c r="B1676" t="str">
        <f t="shared" si="93"/>
        <v>201</v>
      </c>
      <c r="C1676" t="str">
        <f t="shared" si="92"/>
        <v>67</v>
      </c>
      <c r="D1676" t="str">
        <f>"12"</f>
        <v>12</v>
      </c>
      <c r="E1676" t="str">
        <f>"201-67-12"</f>
        <v>201-67-12</v>
      </c>
      <c r="F1676" t="s">
        <v>41</v>
      </c>
      <c r="G1676" t="s">
        <v>42</v>
      </c>
      <c r="H1676" t="s">
        <v>43</v>
      </c>
      <c r="R1676">
        <v>0</v>
      </c>
      <c r="S1676">
        <v>0</v>
      </c>
      <c r="T1676">
        <v>0</v>
      </c>
      <c r="U1676">
        <v>0</v>
      </c>
      <c r="V1676">
        <v>0</v>
      </c>
      <c r="W1676">
        <v>1</v>
      </c>
      <c r="X1676">
        <v>0</v>
      </c>
      <c r="Y1676">
        <v>1</v>
      </c>
      <c r="Z1676">
        <v>1</v>
      </c>
      <c r="AA1676">
        <v>0</v>
      </c>
      <c r="AB1676">
        <v>1</v>
      </c>
      <c r="AC1676">
        <v>1</v>
      </c>
      <c r="AD1676">
        <v>0</v>
      </c>
      <c r="AE1676">
        <v>0</v>
      </c>
      <c r="AF1676">
        <v>0</v>
      </c>
      <c r="AG1676">
        <v>1</v>
      </c>
      <c r="AH1676">
        <v>0</v>
      </c>
      <c r="AI1676">
        <v>1</v>
      </c>
    </row>
    <row r="1677" spans="1:35" x14ac:dyDescent="0.25">
      <c r="A1677" t="str">
        <f>"1673"</f>
        <v>1673</v>
      </c>
      <c r="B1677" t="str">
        <f t="shared" si="93"/>
        <v>201</v>
      </c>
      <c r="C1677" t="str">
        <f t="shared" si="92"/>
        <v>67</v>
      </c>
      <c r="D1677" t="str">
        <f>"8"</f>
        <v>8</v>
      </c>
      <c r="E1677" t="str">
        <f>"201-67-8"</f>
        <v>201-67-8</v>
      </c>
      <c r="F1677" t="s">
        <v>41</v>
      </c>
      <c r="G1677" t="s">
        <v>42</v>
      </c>
      <c r="H1677" t="s">
        <v>43</v>
      </c>
      <c r="R1677">
        <v>0</v>
      </c>
      <c r="S1677">
        <v>0</v>
      </c>
      <c r="T1677">
        <v>1</v>
      </c>
      <c r="U1677">
        <v>0</v>
      </c>
      <c r="V1677">
        <v>0</v>
      </c>
      <c r="W1677">
        <v>1</v>
      </c>
      <c r="X1677">
        <v>0</v>
      </c>
      <c r="Y1677">
        <v>0</v>
      </c>
      <c r="Z1677">
        <v>1</v>
      </c>
      <c r="AA1677">
        <v>1</v>
      </c>
      <c r="AB1677">
        <v>1</v>
      </c>
      <c r="AC1677">
        <v>0</v>
      </c>
      <c r="AD1677">
        <v>1</v>
      </c>
      <c r="AE1677">
        <v>0</v>
      </c>
      <c r="AF1677">
        <v>0</v>
      </c>
      <c r="AG1677">
        <v>1</v>
      </c>
      <c r="AH1677">
        <v>1</v>
      </c>
      <c r="AI1677">
        <v>0</v>
      </c>
    </row>
    <row r="1678" spans="1:35" x14ac:dyDescent="0.25">
      <c r="A1678" t="str">
        <f>"1674"</f>
        <v>1674</v>
      </c>
      <c r="B1678" t="str">
        <f t="shared" si="93"/>
        <v>201</v>
      </c>
      <c r="C1678" t="str">
        <f t="shared" si="92"/>
        <v>67</v>
      </c>
      <c r="D1678" t="str">
        <f>"4"</f>
        <v>4</v>
      </c>
      <c r="E1678" t="str">
        <f>"201-67-4"</f>
        <v>201-67-4</v>
      </c>
      <c r="F1678" t="s">
        <v>41</v>
      </c>
      <c r="G1678" t="s">
        <v>42</v>
      </c>
      <c r="H1678" t="s">
        <v>43</v>
      </c>
      <c r="R1678">
        <v>0</v>
      </c>
      <c r="S1678">
        <v>0</v>
      </c>
      <c r="T1678">
        <v>1</v>
      </c>
      <c r="U1678">
        <v>0</v>
      </c>
      <c r="V1678">
        <v>0</v>
      </c>
      <c r="W1678">
        <v>1</v>
      </c>
      <c r="X1678">
        <v>0</v>
      </c>
      <c r="Y1678">
        <v>0</v>
      </c>
      <c r="Z1678">
        <v>1</v>
      </c>
      <c r="AA1678">
        <v>1</v>
      </c>
      <c r="AB1678">
        <v>0</v>
      </c>
      <c r="AC1678">
        <v>1</v>
      </c>
      <c r="AD1678">
        <v>1</v>
      </c>
      <c r="AE1678">
        <v>0</v>
      </c>
      <c r="AF1678">
        <v>0</v>
      </c>
      <c r="AG1678">
        <v>1</v>
      </c>
      <c r="AH1678">
        <v>0</v>
      </c>
      <c r="AI1678">
        <v>1</v>
      </c>
    </row>
    <row r="1679" spans="1:35" x14ac:dyDescent="0.25">
      <c r="A1679" t="str">
        <f>"1675"</f>
        <v>1675</v>
      </c>
      <c r="B1679" t="str">
        <f t="shared" si="93"/>
        <v>201</v>
      </c>
      <c r="C1679" t="str">
        <f t="shared" si="92"/>
        <v>67</v>
      </c>
      <c r="D1679" t="str">
        <f>"5"</f>
        <v>5</v>
      </c>
      <c r="E1679" t="str">
        <f>"201-67-5"</f>
        <v>201-67-5</v>
      </c>
      <c r="F1679" t="s">
        <v>41</v>
      </c>
      <c r="G1679" t="s">
        <v>42</v>
      </c>
      <c r="H1679" t="s">
        <v>43</v>
      </c>
      <c r="R1679">
        <v>1</v>
      </c>
      <c r="S1679">
        <v>0</v>
      </c>
      <c r="T1679">
        <v>0</v>
      </c>
      <c r="U1679">
        <v>0</v>
      </c>
      <c r="V1679">
        <v>0</v>
      </c>
      <c r="W1679">
        <v>1</v>
      </c>
      <c r="X1679">
        <v>0</v>
      </c>
      <c r="Y1679">
        <v>0</v>
      </c>
      <c r="Z1679">
        <v>1</v>
      </c>
      <c r="AA1679">
        <v>1</v>
      </c>
      <c r="AB1679">
        <v>1</v>
      </c>
      <c r="AC1679">
        <v>0</v>
      </c>
      <c r="AD1679">
        <v>1</v>
      </c>
      <c r="AE1679">
        <v>0</v>
      </c>
      <c r="AF1679">
        <v>0</v>
      </c>
      <c r="AG1679">
        <v>1</v>
      </c>
      <c r="AH1679">
        <v>0</v>
      </c>
      <c r="AI1679">
        <v>1</v>
      </c>
    </row>
    <row r="1680" spans="1:35" x14ac:dyDescent="0.25">
      <c r="A1680" t="str">
        <f>"1676"</f>
        <v>1676</v>
      </c>
      <c r="B1680" t="str">
        <f t="shared" si="93"/>
        <v>201</v>
      </c>
      <c r="C1680" t="str">
        <f t="shared" ref="C1680:C1704" si="94">"68"</f>
        <v>68</v>
      </c>
      <c r="D1680" t="str">
        <f>"24"</f>
        <v>24</v>
      </c>
      <c r="E1680" t="str">
        <f>"201-68-24"</f>
        <v>201-68-24</v>
      </c>
      <c r="F1680" t="s">
        <v>41</v>
      </c>
      <c r="G1680" t="s">
        <v>42</v>
      </c>
      <c r="H1680" t="s">
        <v>43</v>
      </c>
      <c r="R1680">
        <v>0</v>
      </c>
      <c r="S1680">
        <v>0</v>
      </c>
      <c r="T1680">
        <v>1</v>
      </c>
      <c r="U1680">
        <v>0</v>
      </c>
      <c r="V1680">
        <v>0</v>
      </c>
      <c r="W1680">
        <v>0</v>
      </c>
      <c r="X1680">
        <v>0</v>
      </c>
      <c r="Y1680">
        <v>1</v>
      </c>
      <c r="Z1680">
        <v>1</v>
      </c>
      <c r="AA1680">
        <v>1</v>
      </c>
      <c r="AB1680">
        <v>0</v>
      </c>
      <c r="AC1680">
        <v>1</v>
      </c>
      <c r="AD1680">
        <v>1</v>
      </c>
      <c r="AE1680">
        <v>0</v>
      </c>
      <c r="AF1680">
        <v>1</v>
      </c>
      <c r="AG1680">
        <v>0</v>
      </c>
      <c r="AH1680">
        <v>1</v>
      </c>
      <c r="AI1680">
        <v>0</v>
      </c>
    </row>
    <row r="1681" spans="1:37" x14ac:dyDescent="0.25">
      <c r="A1681" t="str">
        <f>"1677"</f>
        <v>1677</v>
      </c>
      <c r="B1681" t="str">
        <f t="shared" si="93"/>
        <v>201</v>
      </c>
      <c r="C1681" t="str">
        <f t="shared" si="94"/>
        <v>68</v>
      </c>
      <c r="D1681" t="str">
        <f>"23"</f>
        <v>23</v>
      </c>
      <c r="E1681" t="str">
        <f>"201-68-23"</f>
        <v>201-68-23</v>
      </c>
      <c r="F1681" t="s">
        <v>41</v>
      </c>
      <c r="G1681" t="s">
        <v>42</v>
      </c>
      <c r="H1681" t="s">
        <v>43</v>
      </c>
      <c r="R1681">
        <v>0</v>
      </c>
      <c r="S1681">
        <v>0</v>
      </c>
      <c r="T1681">
        <v>0</v>
      </c>
      <c r="U1681">
        <v>0</v>
      </c>
      <c r="V1681">
        <v>0</v>
      </c>
      <c r="W1681">
        <v>1</v>
      </c>
      <c r="X1681">
        <v>0</v>
      </c>
      <c r="Y1681">
        <v>1</v>
      </c>
      <c r="Z1681">
        <v>1</v>
      </c>
      <c r="AA1681">
        <v>1</v>
      </c>
      <c r="AB1681">
        <v>0</v>
      </c>
      <c r="AC1681">
        <v>1</v>
      </c>
      <c r="AD1681">
        <v>1</v>
      </c>
      <c r="AE1681">
        <v>0</v>
      </c>
      <c r="AF1681">
        <v>0</v>
      </c>
      <c r="AG1681">
        <v>1</v>
      </c>
      <c r="AH1681">
        <v>0</v>
      </c>
      <c r="AI1681">
        <v>1</v>
      </c>
    </row>
    <row r="1682" spans="1:37" x14ac:dyDescent="0.25">
      <c r="A1682" t="str">
        <f>"1678"</f>
        <v>1678</v>
      </c>
      <c r="B1682" t="str">
        <f t="shared" si="93"/>
        <v>201</v>
      </c>
      <c r="C1682" t="str">
        <f t="shared" si="94"/>
        <v>68</v>
      </c>
      <c r="D1682" t="str">
        <f>"14"</f>
        <v>14</v>
      </c>
      <c r="E1682" t="str">
        <f>"201-68-14"</f>
        <v>201-68-14</v>
      </c>
      <c r="F1682" t="s">
        <v>41</v>
      </c>
      <c r="G1682" t="s">
        <v>42</v>
      </c>
      <c r="H1682" t="s">
        <v>43</v>
      </c>
      <c r="R1682">
        <v>0</v>
      </c>
      <c r="S1682">
        <v>0</v>
      </c>
      <c r="T1682">
        <v>1</v>
      </c>
      <c r="U1682">
        <v>0</v>
      </c>
      <c r="V1682">
        <v>0</v>
      </c>
      <c r="W1682">
        <v>0</v>
      </c>
      <c r="X1682">
        <v>0</v>
      </c>
      <c r="Y1682">
        <v>1</v>
      </c>
      <c r="Z1682">
        <v>0</v>
      </c>
      <c r="AA1682">
        <v>1</v>
      </c>
      <c r="AB1682">
        <v>1</v>
      </c>
      <c r="AC1682">
        <v>0</v>
      </c>
      <c r="AD1682">
        <v>1</v>
      </c>
      <c r="AE1682">
        <v>0</v>
      </c>
      <c r="AF1682">
        <v>1</v>
      </c>
      <c r="AG1682">
        <v>0</v>
      </c>
      <c r="AH1682">
        <v>1</v>
      </c>
      <c r="AI1682">
        <v>0</v>
      </c>
    </row>
    <row r="1683" spans="1:37" x14ac:dyDescent="0.25">
      <c r="A1683" t="str">
        <f>"1679"</f>
        <v>1679</v>
      </c>
      <c r="B1683" t="str">
        <f t="shared" si="93"/>
        <v>201</v>
      </c>
      <c r="C1683" t="str">
        <f t="shared" si="94"/>
        <v>68</v>
      </c>
      <c r="D1683" t="str">
        <f>"13"</f>
        <v>13</v>
      </c>
      <c r="E1683" t="str">
        <f>"201-68-13"</f>
        <v>201-68-13</v>
      </c>
      <c r="F1683" t="s">
        <v>41</v>
      </c>
      <c r="G1683" t="s">
        <v>42</v>
      </c>
      <c r="H1683" t="s">
        <v>43</v>
      </c>
      <c r="R1683">
        <v>1</v>
      </c>
      <c r="S1683">
        <v>0</v>
      </c>
      <c r="T1683">
        <v>0</v>
      </c>
      <c r="U1683">
        <v>0</v>
      </c>
      <c r="V1683">
        <v>0</v>
      </c>
      <c r="W1683">
        <v>1</v>
      </c>
      <c r="X1683">
        <v>0</v>
      </c>
      <c r="Y1683">
        <v>1</v>
      </c>
      <c r="Z1683">
        <v>1</v>
      </c>
      <c r="AA1683">
        <v>0</v>
      </c>
      <c r="AB1683">
        <v>1</v>
      </c>
      <c r="AC1683">
        <v>0</v>
      </c>
      <c r="AD1683">
        <v>1</v>
      </c>
      <c r="AE1683">
        <v>0</v>
      </c>
      <c r="AF1683">
        <v>1</v>
      </c>
      <c r="AG1683">
        <v>0</v>
      </c>
      <c r="AH1683">
        <v>1</v>
      </c>
      <c r="AI1683">
        <v>0</v>
      </c>
    </row>
    <row r="1684" spans="1:37" x14ac:dyDescent="0.25">
      <c r="A1684" t="str">
        <f>"1680"</f>
        <v>1680</v>
      </c>
      <c r="B1684" t="str">
        <f t="shared" si="93"/>
        <v>201</v>
      </c>
      <c r="C1684" t="str">
        <f t="shared" si="94"/>
        <v>68</v>
      </c>
      <c r="D1684" t="str">
        <f>"9"</f>
        <v>9</v>
      </c>
      <c r="E1684" t="str">
        <f>"201-68-9"</f>
        <v>201-68-9</v>
      </c>
      <c r="F1684" t="s">
        <v>41</v>
      </c>
      <c r="G1684" t="s">
        <v>42</v>
      </c>
      <c r="H1684" t="s">
        <v>43</v>
      </c>
      <c r="R1684">
        <v>0</v>
      </c>
      <c r="S1684">
        <v>1</v>
      </c>
      <c r="T1684">
        <v>0</v>
      </c>
      <c r="U1684">
        <v>1</v>
      </c>
      <c r="V1684">
        <v>1</v>
      </c>
      <c r="W1684">
        <v>0</v>
      </c>
      <c r="X1684">
        <v>1</v>
      </c>
      <c r="Y1684">
        <v>0</v>
      </c>
      <c r="Z1684">
        <v>0</v>
      </c>
      <c r="AA1684">
        <v>0</v>
      </c>
      <c r="AB1684">
        <v>1</v>
      </c>
      <c r="AC1684">
        <v>0</v>
      </c>
      <c r="AD1684">
        <v>0</v>
      </c>
      <c r="AE1684">
        <v>1</v>
      </c>
      <c r="AF1684">
        <v>0</v>
      </c>
      <c r="AG1684">
        <v>1</v>
      </c>
      <c r="AH1684">
        <v>0</v>
      </c>
      <c r="AI1684">
        <v>1</v>
      </c>
    </row>
    <row r="1685" spans="1:37" x14ac:dyDescent="0.25">
      <c r="A1685" t="str">
        <f>"1681"</f>
        <v>1681</v>
      </c>
      <c r="B1685" t="str">
        <f t="shared" si="93"/>
        <v>201</v>
      </c>
      <c r="C1685" t="str">
        <f t="shared" si="94"/>
        <v>68</v>
      </c>
      <c r="D1685" t="str">
        <f>"5"</f>
        <v>5</v>
      </c>
      <c r="E1685" t="str">
        <f>"201-68-5"</f>
        <v>201-68-5</v>
      </c>
      <c r="F1685" t="s">
        <v>41</v>
      </c>
      <c r="G1685" t="s">
        <v>42</v>
      </c>
      <c r="H1685" t="s">
        <v>43</v>
      </c>
      <c r="R1685">
        <v>0</v>
      </c>
      <c r="S1685">
        <v>0</v>
      </c>
      <c r="T1685">
        <v>0</v>
      </c>
      <c r="U1685">
        <v>0</v>
      </c>
      <c r="V1685">
        <v>0</v>
      </c>
      <c r="W1685">
        <v>1</v>
      </c>
      <c r="X1685">
        <v>0</v>
      </c>
      <c r="Y1685">
        <v>1</v>
      </c>
      <c r="Z1685">
        <v>1</v>
      </c>
      <c r="AA1685">
        <v>1</v>
      </c>
      <c r="AB1685">
        <v>0</v>
      </c>
      <c r="AC1685">
        <v>1</v>
      </c>
      <c r="AD1685">
        <v>0</v>
      </c>
      <c r="AE1685">
        <v>0</v>
      </c>
      <c r="AF1685">
        <v>0</v>
      </c>
      <c r="AG1685">
        <v>1</v>
      </c>
      <c r="AH1685">
        <v>0</v>
      </c>
      <c r="AI1685">
        <v>1</v>
      </c>
    </row>
    <row r="1686" spans="1:37" x14ac:dyDescent="0.25">
      <c r="A1686" t="str">
        <f>"1682"</f>
        <v>1682</v>
      </c>
      <c r="B1686" t="str">
        <f t="shared" si="93"/>
        <v>201</v>
      </c>
      <c r="C1686" t="str">
        <f t="shared" si="94"/>
        <v>68</v>
      </c>
      <c r="D1686" t="str">
        <f>"3"</f>
        <v>3</v>
      </c>
      <c r="E1686" t="str">
        <f>"201-68-3"</f>
        <v>201-68-3</v>
      </c>
      <c r="F1686" t="s">
        <v>41</v>
      </c>
      <c r="G1686" t="s">
        <v>44</v>
      </c>
      <c r="H1686" t="s">
        <v>45</v>
      </c>
      <c r="I1686">
        <v>0</v>
      </c>
      <c r="J1686">
        <v>0</v>
      </c>
      <c r="K1686">
        <v>1</v>
      </c>
      <c r="L1686">
        <v>0</v>
      </c>
      <c r="M1686">
        <v>1</v>
      </c>
      <c r="N1686">
        <v>1</v>
      </c>
      <c r="O1686">
        <v>1</v>
      </c>
      <c r="P1686">
        <v>0</v>
      </c>
      <c r="Q1686">
        <v>1</v>
      </c>
      <c r="AF1686">
        <v>0</v>
      </c>
      <c r="AG1686">
        <v>1</v>
      </c>
      <c r="AH1686">
        <v>1</v>
      </c>
      <c r="AI1686">
        <v>0</v>
      </c>
      <c r="AJ1686">
        <v>1</v>
      </c>
      <c r="AK1686">
        <v>0</v>
      </c>
    </row>
    <row r="1687" spans="1:37" x14ac:dyDescent="0.25">
      <c r="A1687" t="str">
        <f>"1683"</f>
        <v>1683</v>
      </c>
      <c r="B1687" t="str">
        <f t="shared" si="93"/>
        <v>201</v>
      </c>
      <c r="C1687" t="str">
        <f t="shared" si="94"/>
        <v>68</v>
      </c>
      <c r="D1687" t="str">
        <f>"22"</f>
        <v>22</v>
      </c>
      <c r="E1687" t="str">
        <f>"201-68-22"</f>
        <v>201-68-22</v>
      </c>
      <c r="F1687" t="s">
        <v>41</v>
      </c>
      <c r="G1687" t="s">
        <v>42</v>
      </c>
      <c r="H1687" t="s">
        <v>43</v>
      </c>
      <c r="R1687">
        <v>0</v>
      </c>
      <c r="S1687">
        <v>0</v>
      </c>
      <c r="T1687">
        <v>1</v>
      </c>
      <c r="U1687">
        <v>0</v>
      </c>
      <c r="V1687">
        <v>0</v>
      </c>
      <c r="W1687">
        <v>1</v>
      </c>
      <c r="X1687">
        <v>1</v>
      </c>
      <c r="Y1687">
        <v>1</v>
      </c>
      <c r="Z1687">
        <v>0</v>
      </c>
      <c r="AA1687">
        <v>0</v>
      </c>
      <c r="AB1687">
        <v>0</v>
      </c>
      <c r="AC1687">
        <v>1</v>
      </c>
      <c r="AD1687">
        <v>1</v>
      </c>
      <c r="AE1687">
        <v>0</v>
      </c>
      <c r="AF1687">
        <v>0</v>
      </c>
      <c r="AG1687">
        <v>1</v>
      </c>
      <c r="AH1687">
        <v>0</v>
      </c>
      <c r="AI1687">
        <v>1</v>
      </c>
    </row>
    <row r="1688" spans="1:37" x14ac:dyDescent="0.25">
      <c r="A1688" t="str">
        <f>"1684"</f>
        <v>1684</v>
      </c>
      <c r="B1688" t="str">
        <f t="shared" si="93"/>
        <v>201</v>
      </c>
      <c r="C1688" t="str">
        <f t="shared" si="94"/>
        <v>68</v>
      </c>
      <c r="D1688" t="str">
        <f>"21"</f>
        <v>21</v>
      </c>
      <c r="E1688" t="str">
        <f>"201-68-21"</f>
        <v>201-68-21</v>
      </c>
      <c r="F1688" t="s">
        <v>41</v>
      </c>
      <c r="G1688" t="s">
        <v>42</v>
      </c>
      <c r="H1688" t="s">
        <v>43</v>
      </c>
      <c r="R1688">
        <v>0</v>
      </c>
      <c r="S1688">
        <v>0</v>
      </c>
      <c r="T1688">
        <v>0</v>
      </c>
      <c r="U1688">
        <v>1</v>
      </c>
      <c r="V1688">
        <v>0</v>
      </c>
      <c r="W1688">
        <v>0</v>
      </c>
      <c r="X1688">
        <v>0</v>
      </c>
      <c r="Y1688">
        <v>1</v>
      </c>
      <c r="Z1688">
        <v>1</v>
      </c>
      <c r="AA1688">
        <v>1</v>
      </c>
      <c r="AB1688">
        <v>1</v>
      </c>
      <c r="AC1688">
        <v>0</v>
      </c>
      <c r="AD1688">
        <v>1</v>
      </c>
      <c r="AE1688">
        <v>0</v>
      </c>
      <c r="AF1688">
        <v>0</v>
      </c>
      <c r="AG1688">
        <v>1</v>
      </c>
      <c r="AH1688">
        <v>0</v>
      </c>
      <c r="AI1688">
        <v>1</v>
      </c>
    </row>
    <row r="1689" spans="1:37" x14ac:dyDescent="0.25">
      <c r="A1689" t="str">
        <f>"1685"</f>
        <v>1685</v>
      </c>
      <c r="B1689" t="str">
        <f t="shared" si="93"/>
        <v>201</v>
      </c>
      <c r="C1689" t="str">
        <f t="shared" si="94"/>
        <v>68</v>
      </c>
      <c r="D1689" t="str">
        <f>"16"</f>
        <v>16</v>
      </c>
      <c r="E1689" t="str">
        <f>"201-68-16"</f>
        <v>201-68-16</v>
      </c>
      <c r="F1689" t="s">
        <v>41</v>
      </c>
      <c r="G1689" t="s">
        <v>42</v>
      </c>
      <c r="H1689" t="s">
        <v>43</v>
      </c>
      <c r="R1689">
        <v>0</v>
      </c>
      <c r="S1689">
        <v>0</v>
      </c>
      <c r="T1689">
        <v>1</v>
      </c>
      <c r="U1689">
        <v>0</v>
      </c>
      <c r="V1689">
        <v>0</v>
      </c>
      <c r="W1689">
        <v>1</v>
      </c>
      <c r="X1689">
        <v>0</v>
      </c>
      <c r="Y1689">
        <v>1</v>
      </c>
      <c r="Z1689">
        <v>1</v>
      </c>
      <c r="AA1689">
        <v>0</v>
      </c>
      <c r="AB1689">
        <v>0</v>
      </c>
      <c r="AC1689">
        <v>1</v>
      </c>
      <c r="AD1689">
        <v>1</v>
      </c>
      <c r="AE1689">
        <v>0</v>
      </c>
      <c r="AF1689">
        <v>0</v>
      </c>
      <c r="AG1689">
        <v>0</v>
      </c>
      <c r="AH1689">
        <v>0</v>
      </c>
      <c r="AI1689">
        <v>0</v>
      </c>
    </row>
    <row r="1690" spans="1:37" x14ac:dyDescent="0.25">
      <c r="A1690" t="str">
        <f>"1686"</f>
        <v>1686</v>
      </c>
      <c r="B1690" t="str">
        <f t="shared" si="93"/>
        <v>201</v>
      </c>
      <c r="C1690" t="str">
        <f t="shared" si="94"/>
        <v>68</v>
      </c>
      <c r="D1690" t="str">
        <f>"15"</f>
        <v>15</v>
      </c>
      <c r="E1690" t="str">
        <f>"201-68-15"</f>
        <v>201-68-15</v>
      </c>
      <c r="F1690" t="s">
        <v>41</v>
      </c>
      <c r="G1690" t="s">
        <v>42</v>
      </c>
      <c r="H1690" t="s">
        <v>43</v>
      </c>
      <c r="R1690">
        <v>1</v>
      </c>
      <c r="S1690">
        <v>0</v>
      </c>
      <c r="T1690">
        <v>0</v>
      </c>
      <c r="U1690">
        <v>0</v>
      </c>
      <c r="V1690">
        <v>0</v>
      </c>
      <c r="W1690">
        <v>1</v>
      </c>
      <c r="X1690">
        <v>0</v>
      </c>
      <c r="Y1690">
        <v>1</v>
      </c>
      <c r="Z1690">
        <v>1</v>
      </c>
      <c r="AA1690">
        <v>0</v>
      </c>
      <c r="AB1690">
        <v>1</v>
      </c>
      <c r="AC1690">
        <v>1</v>
      </c>
      <c r="AD1690">
        <v>0</v>
      </c>
      <c r="AE1690">
        <v>0</v>
      </c>
      <c r="AF1690">
        <v>0</v>
      </c>
      <c r="AG1690">
        <v>1</v>
      </c>
      <c r="AH1690">
        <v>0</v>
      </c>
      <c r="AI1690">
        <v>1</v>
      </c>
    </row>
    <row r="1691" spans="1:37" x14ac:dyDescent="0.25">
      <c r="A1691" t="str">
        <f>"1687"</f>
        <v>1687</v>
      </c>
      <c r="B1691" t="str">
        <f t="shared" si="93"/>
        <v>201</v>
      </c>
      <c r="C1691" t="str">
        <f t="shared" si="94"/>
        <v>68</v>
      </c>
      <c r="D1691" t="str">
        <f>"10"</f>
        <v>10</v>
      </c>
      <c r="E1691" t="str">
        <f>"201-68-10"</f>
        <v>201-68-10</v>
      </c>
      <c r="F1691" t="s">
        <v>41</v>
      </c>
      <c r="G1691" t="s">
        <v>42</v>
      </c>
      <c r="H1691" t="s">
        <v>43</v>
      </c>
      <c r="R1691">
        <v>0</v>
      </c>
      <c r="S1691">
        <v>1</v>
      </c>
      <c r="T1691">
        <v>0</v>
      </c>
      <c r="U1691">
        <v>1</v>
      </c>
      <c r="V1691">
        <v>1</v>
      </c>
      <c r="W1691">
        <v>0</v>
      </c>
      <c r="X1691">
        <v>1</v>
      </c>
      <c r="Y1691">
        <v>0</v>
      </c>
      <c r="Z1691">
        <v>0</v>
      </c>
      <c r="AA1691">
        <v>0</v>
      </c>
      <c r="AB1691">
        <v>1</v>
      </c>
      <c r="AC1691">
        <v>0</v>
      </c>
      <c r="AD1691">
        <v>0</v>
      </c>
      <c r="AE1691">
        <v>1</v>
      </c>
      <c r="AF1691">
        <v>0</v>
      </c>
      <c r="AG1691">
        <v>1</v>
      </c>
      <c r="AH1691">
        <v>0</v>
      </c>
      <c r="AI1691">
        <v>1</v>
      </c>
    </row>
    <row r="1692" spans="1:37" x14ac:dyDescent="0.25">
      <c r="A1692" t="str">
        <f>"1688"</f>
        <v>1688</v>
      </c>
      <c r="B1692" t="str">
        <f t="shared" si="93"/>
        <v>201</v>
      </c>
      <c r="C1692" t="str">
        <f t="shared" si="94"/>
        <v>68</v>
      </c>
      <c r="D1692" t="str">
        <f>"6"</f>
        <v>6</v>
      </c>
      <c r="E1692" t="str">
        <f>"201-68-6"</f>
        <v>201-68-6</v>
      </c>
      <c r="F1692" t="s">
        <v>41</v>
      </c>
      <c r="G1692" t="s">
        <v>42</v>
      </c>
      <c r="H1692" t="s">
        <v>43</v>
      </c>
      <c r="R1692">
        <v>0</v>
      </c>
      <c r="S1692">
        <v>0</v>
      </c>
      <c r="T1692">
        <v>0</v>
      </c>
      <c r="U1692">
        <v>0</v>
      </c>
      <c r="V1692">
        <v>0</v>
      </c>
      <c r="W1692">
        <v>1</v>
      </c>
      <c r="X1692">
        <v>0</v>
      </c>
      <c r="Y1692">
        <v>1</v>
      </c>
      <c r="Z1692">
        <v>1</v>
      </c>
      <c r="AA1692">
        <v>1</v>
      </c>
      <c r="AB1692">
        <v>1</v>
      </c>
      <c r="AC1692">
        <v>1</v>
      </c>
      <c r="AD1692">
        <v>0</v>
      </c>
      <c r="AE1692">
        <v>0</v>
      </c>
      <c r="AF1692">
        <v>0</v>
      </c>
      <c r="AG1692">
        <v>1</v>
      </c>
      <c r="AH1692">
        <v>0</v>
      </c>
      <c r="AI1692">
        <v>1</v>
      </c>
    </row>
    <row r="1693" spans="1:37" x14ac:dyDescent="0.25">
      <c r="A1693" t="str">
        <f>"1689"</f>
        <v>1689</v>
      </c>
      <c r="B1693" t="str">
        <f t="shared" si="93"/>
        <v>201</v>
      </c>
      <c r="C1693" t="str">
        <f t="shared" si="94"/>
        <v>68</v>
      </c>
      <c r="D1693" t="str">
        <f>"2"</f>
        <v>2</v>
      </c>
      <c r="E1693" t="str">
        <f>"201-68-2"</f>
        <v>201-68-2</v>
      </c>
      <c r="F1693" t="s">
        <v>41</v>
      </c>
      <c r="G1693" t="s">
        <v>42</v>
      </c>
      <c r="H1693" t="s">
        <v>43</v>
      </c>
      <c r="R1693">
        <v>1</v>
      </c>
      <c r="S1693">
        <v>0</v>
      </c>
      <c r="T1693">
        <v>0</v>
      </c>
      <c r="U1693">
        <v>1</v>
      </c>
      <c r="V1693">
        <v>0</v>
      </c>
      <c r="W1693">
        <v>1</v>
      </c>
      <c r="X1693">
        <v>0</v>
      </c>
      <c r="Y1693">
        <v>1</v>
      </c>
      <c r="Z1693">
        <v>0</v>
      </c>
      <c r="AA1693">
        <v>0</v>
      </c>
      <c r="AB1693">
        <v>1</v>
      </c>
      <c r="AC1693">
        <v>0</v>
      </c>
      <c r="AD1693">
        <v>0</v>
      </c>
      <c r="AE1693">
        <v>1</v>
      </c>
      <c r="AF1693">
        <v>0</v>
      </c>
      <c r="AG1693">
        <v>1</v>
      </c>
      <c r="AH1693">
        <v>1</v>
      </c>
      <c r="AI1693">
        <v>0</v>
      </c>
    </row>
    <row r="1694" spans="1:37" x14ac:dyDescent="0.25">
      <c r="A1694" t="str">
        <f>"1690"</f>
        <v>1690</v>
      </c>
      <c r="B1694" t="str">
        <f t="shared" si="93"/>
        <v>201</v>
      </c>
      <c r="C1694" t="str">
        <f t="shared" si="94"/>
        <v>68</v>
      </c>
      <c r="D1694" t="str">
        <f>"25"</f>
        <v>25</v>
      </c>
      <c r="E1694" t="str">
        <f>"201-68-25"</f>
        <v>201-68-25</v>
      </c>
      <c r="F1694" t="s">
        <v>41</v>
      </c>
      <c r="G1694" t="s">
        <v>42</v>
      </c>
      <c r="H1694" t="s">
        <v>43</v>
      </c>
      <c r="R1694">
        <v>0</v>
      </c>
      <c r="S1694">
        <v>1</v>
      </c>
      <c r="T1694">
        <v>0</v>
      </c>
      <c r="U1694">
        <v>0</v>
      </c>
      <c r="V1694">
        <v>1</v>
      </c>
      <c r="W1694">
        <v>0</v>
      </c>
      <c r="X1694">
        <v>1</v>
      </c>
      <c r="Y1694">
        <v>0</v>
      </c>
      <c r="Z1694">
        <v>1</v>
      </c>
      <c r="AA1694">
        <v>0</v>
      </c>
      <c r="AB1694">
        <v>0</v>
      </c>
      <c r="AC1694">
        <v>1</v>
      </c>
      <c r="AD1694">
        <v>0</v>
      </c>
      <c r="AE1694">
        <v>1</v>
      </c>
      <c r="AF1694">
        <v>0</v>
      </c>
      <c r="AG1694">
        <v>1</v>
      </c>
      <c r="AH1694">
        <v>1</v>
      </c>
      <c r="AI1694">
        <v>0</v>
      </c>
    </row>
    <row r="1695" spans="1:37" x14ac:dyDescent="0.25">
      <c r="A1695" t="str">
        <f>"1691"</f>
        <v>1691</v>
      </c>
      <c r="B1695" t="str">
        <f t="shared" si="93"/>
        <v>201</v>
      </c>
      <c r="C1695" t="str">
        <f t="shared" si="94"/>
        <v>68</v>
      </c>
      <c r="D1695" t="str">
        <f>"18"</f>
        <v>18</v>
      </c>
      <c r="E1695" t="str">
        <f>"201-68-18"</f>
        <v>201-68-18</v>
      </c>
      <c r="F1695" t="s">
        <v>41</v>
      </c>
      <c r="G1695" t="s">
        <v>42</v>
      </c>
      <c r="H1695" t="s">
        <v>43</v>
      </c>
      <c r="R1695">
        <v>0</v>
      </c>
      <c r="S1695">
        <v>1</v>
      </c>
      <c r="T1695">
        <v>0</v>
      </c>
      <c r="U1695">
        <v>0</v>
      </c>
      <c r="V1695">
        <v>0</v>
      </c>
      <c r="W1695">
        <v>1</v>
      </c>
      <c r="X1695">
        <v>0</v>
      </c>
      <c r="Y1695">
        <v>1</v>
      </c>
      <c r="Z1695">
        <v>0</v>
      </c>
      <c r="AA1695">
        <v>1</v>
      </c>
      <c r="AB1695">
        <v>0</v>
      </c>
      <c r="AC1695">
        <v>1</v>
      </c>
      <c r="AD1695">
        <v>0</v>
      </c>
      <c r="AE1695">
        <v>1</v>
      </c>
      <c r="AF1695">
        <v>0</v>
      </c>
      <c r="AG1695">
        <v>1</v>
      </c>
      <c r="AH1695">
        <v>0</v>
      </c>
      <c r="AI1695">
        <v>1</v>
      </c>
    </row>
    <row r="1696" spans="1:37" x14ac:dyDescent="0.25">
      <c r="A1696" t="str">
        <f>"1692"</f>
        <v>1692</v>
      </c>
      <c r="B1696" t="str">
        <f t="shared" si="93"/>
        <v>201</v>
      </c>
      <c r="C1696" t="str">
        <f t="shared" si="94"/>
        <v>68</v>
      </c>
      <c r="D1696" t="str">
        <f>"17"</f>
        <v>17</v>
      </c>
      <c r="E1696" t="str">
        <f>"201-68-17"</f>
        <v>201-68-17</v>
      </c>
      <c r="F1696" t="s">
        <v>41</v>
      </c>
      <c r="G1696" t="s">
        <v>42</v>
      </c>
      <c r="H1696" t="s">
        <v>43</v>
      </c>
      <c r="R1696">
        <v>1</v>
      </c>
      <c r="S1696">
        <v>0</v>
      </c>
      <c r="T1696">
        <v>0</v>
      </c>
      <c r="U1696">
        <v>0</v>
      </c>
      <c r="V1696">
        <v>0</v>
      </c>
      <c r="W1696">
        <v>0</v>
      </c>
      <c r="X1696">
        <v>0</v>
      </c>
      <c r="Y1696">
        <v>1</v>
      </c>
      <c r="Z1696">
        <v>1</v>
      </c>
      <c r="AA1696">
        <v>1</v>
      </c>
      <c r="AB1696">
        <v>0</v>
      </c>
      <c r="AC1696">
        <v>1</v>
      </c>
      <c r="AD1696">
        <v>1</v>
      </c>
      <c r="AE1696">
        <v>0</v>
      </c>
      <c r="AF1696">
        <v>0</v>
      </c>
      <c r="AG1696">
        <v>1</v>
      </c>
      <c r="AH1696">
        <v>0</v>
      </c>
      <c r="AI1696">
        <v>1</v>
      </c>
    </row>
    <row r="1697" spans="1:37" x14ac:dyDescent="0.25">
      <c r="A1697" t="str">
        <f>"1693"</f>
        <v>1693</v>
      </c>
      <c r="B1697" t="str">
        <f t="shared" si="93"/>
        <v>201</v>
      </c>
      <c r="C1697" t="str">
        <f t="shared" si="94"/>
        <v>68</v>
      </c>
      <c r="D1697" t="str">
        <f>"11"</f>
        <v>11</v>
      </c>
      <c r="E1697" t="str">
        <f>"201-68-11"</f>
        <v>201-68-11</v>
      </c>
      <c r="F1697" t="s">
        <v>41</v>
      </c>
      <c r="G1697" t="s">
        <v>42</v>
      </c>
      <c r="H1697" t="s">
        <v>43</v>
      </c>
      <c r="R1697">
        <v>0</v>
      </c>
      <c r="S1697">
        <v>1</v>
      </c>
      <c r="T1697">
        <v>0</v>
      </c>
      <c r="U1697">
        <v>1</v>
      </c>
      <c r="V1697">
        <v>1</v>
      </c>
      <c r="W1697">
        <v>0</v>
      </c>
      <c r="X1697">
        <v>1</v>
      </c>
      <c r="Y1697">
        <v>0</v>
      </c>
      <c r="Z1697">
        <v>0</v>
      </c>
      <c r="AA1697">
        <v>0</v>
      </c>
      <c r="AB1697">
        <v>0</v>
      </c>
      <c r="AC1697">
        <v>0</v>
      </c>
      <c r="AD1697">
        <v>1</v>
      </c>
      <c r="AE1697">
        <v>1</v>
      </c>
      <c r="AF1697">
        <v>0</v>
      </c>
      <c r="AG1697">
        <v>0</v>
      </c>
      <c r="AH1697">
        <v>0</v>
      </c>
      <c r="AI1697">
        <v>0</v>
      </c>
    </row>
    <row r="1698" spans="1:37" x14ac:dyDescent="0.25">
      <c r="A1698" t="str">
        <f>"1694"</f>
        <v>1694</v>
      </c>
      <c r="B1698" t="str">
        <f t="shared" si="93"/>
        <v>201</v>
      </c>
      <c r="C1698" t="str">
        <f t="shared" si="94"/>
        <v>68</v>
      </c>
      <c r="D1698" t="str">
        <f>"7"</f>
        <v>7</v>
      </c>
      <c r="E1698" t="str">
        <f>"201-68-7"</f>
        <v>201-68-7</v>
      </c>
      <c r="F1698" t="s">
        <v>41</v>
      </c>
      <c r="G1698" t="s">
        <v>42</v>
      </c>
      <c r="H1698" t="s">
        <v>43</v>
      </c>
      <c r="R1698">
        <v>0</v>
      </c>
      <c r="S1698">
        <v>0</v>
      </c>
      <c r="T1698">
        <v>0</v>
      </c>
      <c r="U1698">
        <v>0</v>
      </c>
      <c r="V1698">
        <v>0</v>
      </c>
      <c r="W1698">
        <v>1</v>
      </c>
      <c r="X1698">
        <v>0</v>
      </c>
      <c r="Y1698">
        <v>1</v>
      </c>
      <c r="Z1698">
        <v>1</v>
      </c>
      <c r="AA1698">
        <v>1</v>
      </c>
      <c r="AB1698">
        <v>0</v>
      </c>
      <c r="AC1698">
        <v>0</v>
      </c>
      <c r="AD1698">
        <v>1</v>
      </c>
      <c r="AE1698">
        <v>1</v>
      </c>
      <c r="AF1698">
        <v>0</v>
      </c>
      <c r="AG1698">
        <v>1</v>
      </c>
      <c r="AH1698">
        <v>0</v>
      </c>
      <c r="AI1698">
        <v>1</v>
      </c>
    </row>
    <row r="1699" spans="1:37" x14ac:dyDescent="0.25">
      <c r="A1699" t="str">
        <f>"1695"</f>
        <v>1695</v>
      </c>
      <c r="B1699" t="str">
        <f t="shared" si="93"/>
        <v>201</v>
      </c>
      <c r="C1699" t="str">
        <f t="shared" si="94"/>
        <v>68</v>
      </c>
      <c r="D1699" t="str">
        <f>"1"</f>
        <v>1</v>
      </c>
      <c r="E1699" t="str">
        <f>"201-68-1"</f>
        <v>201-68-1</v>
      </c>
      <c r="F1699" t="s">
        <v>41</v>
      </c>
      <c r="G1699" t="s">
        <v>42</v>
      </c>
      <c r="H1699" t="s">
        <v>43</v>
      </c>
      <c r="R1699">
        <v>0</v>
      </c>
      <c r="S1699">
        <v>0</v>
      </c>
      <c r="T1699">
        <v>0</v>
      </c>
      <c r="U1699">
        <v>1</v>
      </c>
      <c r="V1699">
        <v>0</v>
      </c>
      <c r="W1699">
        <v>1</v>
      </c>
      <c r="X1699">
        <v>0</v>
      </c>
      <c r="Y1699">
        <v>1</v>
      </c>
      <c r="Z1699">
        <v>0</v>
      </c>
      <c r="AA1699">
        <v>1</v>
      </c>
      <c r="AB1699">
        <v>0</v>
      </c>
      <c r="AC1699">
        <v>0</v>
      </c>
      <c r="AD1699">
        <v>1</v>
      </c>
      <c r="AE1699">
        <v>1</v>
      </c>
      <c r="AF1699">
        <v>0</v>
      </c>
      <c r="AG1699">
        <v>1</v>
      </c>
      <c r="AH1699">
        <v>0</v>
      </c>
      <c r="AI1699">
        <v>1</v>
      </c>
    </row>
    <row r="1700" spans="1:37" x14ac:dyDescent="0.25">
      <c r="A1700" t="str">
        <f>"1696"</f>
        <v>1696</v>
      </c>
      <c r="B1700" t="str">
        <f t="shared" si="93"/>
        <v>201</v>
      </c>
      <c r="C1700" t="str">
        <f t="shared" si="94"/>
        <v>68</v>
      </c>
      <c r="D1700" t="str">
        <f>"20"</f>
        <v>20</v>
      </c>
      <c r="E1700" t="str">
        <f>"201-68-20"</f>
        <v>201-68-20</v>
      </c>
      <c r="F1700" t="s">
        <v>41</v>
      </c>
      <c r="G1700" t="s">
        <v>42</v>
      </c>
      <c r="H1700" t="s">
        <v>43</v>
      </c>
      <c r="R1700">
        <v>1</v>
      </c>
      <c r="S1700">
        <v>0</v>
      </c>
      <c r="T1700">
        <v>1</v>
      </c>
      <c r="U1700">
        <v>0</v>
      </c>
      <c r="V1700">
        <v>0</v>
      </c>
      <c r="W1700">
        <v>0</v>
      </c>
      <c r="X1700">
        <v>0</v>
      </c>
      <c r="Y1700">
        <v>1</v>
      </c>
      <c r="Z1700">
        <v>0</v>
      </c>
      <c r="AA1700">
        <v>1</v>
      </c>
      <c r="AB1700">
        <v>1</v>
      </c>
      <c r="AC1700">
        <v>0</v>
      </c>
      <c r="AD1700">
        <v>1</v>
      </c>
      <c r="AE1700">
        <v>0</v>
      </c>
      <c r="AF1700">
        <v>0</v>
      </c>
      <c r="AG1700">
        <v>1</v>
      </c>
      <c r="AH1700">
        <v>0</v>
      </c>
      <c r="AI1700">
        <v>1</v>
      </c>
    </row>
    <row r="1701" spans="1:37" x14ac:dyDescent="0.25">
      <c r="A1701" t="str">
        <f>"1697"</f>
        <v>1697</v>
      </c>
      <c r="B1701" t="str">
        <f t="shared" si="93"/>
        <v>201</v>
      </c>
      <c r="C1701" t="str">
        <f t="shared" si="94"/>
        <v>68</v>
      </c>
      <c r="D1701" t="str">
        <f>"19"</f>
        <v>19</v>
      </c>
      <c r="E1701" t="str">
        <f>"201-68-19"</f>
        <v>201-68-19</v>
      </c>
      <c r="F1701" t="s">
        <v>41</v>
      </c>
      <c r="G1701" t="s">
        <v>42</v>
      </c>
      <c r="H1701" t="s">
        <v>43</v>
      </c>
      <c r="R1701">
        <v>0</v>
      </c>
      <c r="S1701">
        <v>1</v>
      </c>
      <c r="T1701">
        <v>0</v>
      </c>
      <c r="U1701">
        <v>0</v>
      </c>
      <c r="V1701">
        <v>0</v>
      </c>
      <c r="W1701">
        <v>1</v>
      </c>
      <c r="X1701">
        <v>0</v>
      </c>
      <c r="Y1701">
        <v>1</v>
      </c>
      <c r="Z1701">
        <v>0</v>
      </c>
      <c r="AA1701">
        <v>1</v>
      </c>
      <c r="AB1701">
        <v>0</v>
      </c>
      <c r="AC1701">
        <v>1</v>
      </c>
      <c r="AD1701">
        <v>0</v>
      </c>
      <c r="AE1701">
        <v>1</v>
      </c>
      <c r="AF1701">
        <v>0</v>
      </c>
      <c r="AG1701">
        <v>1</v>
      </c>
      <c r="AH1701">
        <v>0</v>
      </c>
      <c r="AI1701">
        <v>1</v>
      </c>
    </row>
    <row r="1702" spans="1:37" x14ac:dyDescent="0.25">
      <c r="A1702" t="str">
        <f>"1698"</f>
        <v>1698</v>
      </c>
      <c r="B1702" t="str">
        <f t="shared" si="93"/>
        <v>201</v>
      </c>
      <c r="C1702" t="str">
        <f t="shared" si="94"/>
        <v>68</v>
      </c>
      <c r="D1702" t="str">
        <f>"12"</f>
        <v>12</v>
      </c>
      <c r="E1702" t="str">
        <f>"201-68-12"</f>
        <v>201-68-12</v>
      </c>
      <c r="F1702" t="s">
        <v>41</v>
      </c>
      <c r="G1702" t="s">
        <v>42</v>
      </c>
      <c r="H1702" t="s">
        <v>43</v>
      </c>
      <c r="R1702">
        <v>0</v>
      </c>
      <c r="S1702">
        <v>0</v>
      </c>
      <c r="T1702">
        <v>0</v>
      </c>
      <c r="U1702">
        <v>0</v>
      </c>
      <c r="V1702">
        <v>0</v>
      </c>
      <c r="W1702">
        <v>0</v>
      </c>
      <c r="X1702">
        <v>1</v>
      </c>
      <c r="Y1702">
        <v>1</v>
      </c>
      <c r="Z1702">
        <v>1</v>
      </c>
      <c r="AA1702">
        <v>1</v>
      </c>
      <c r="AB1702">
        <v>0</v>
      </c>
      <c r="AC1702">
        <v>0</v>
      </c>
      <c r="AD1702">
        <v>1</v>
      </c>
      <c r="AE1702">
        <v>0</v>
      </c>
      <c r="AF1702">
        <v>0</v>
      </c>
      <c r="AG1702">
        <v>1</v>
      </c>
      <c r="AH1702">
        <v>0</v>
      </c>
      <c r="AI1702">
        <v>1</v>
      </c>
    </row>
    <row r="1703" spans="1:37" x14ac:dyDescent="0.25">
      <c r="A1703" t="str">
        <f>"1699"</f>
        <v>1699</v>
      </c>
      <c r="B1703" t="str">
        <f t="shared" si="93"/>
        <v>201</v>
      </c>
      <c r="C1703" t="str">
        <f t="shared" si="94"/>
        <v>68</v>
      </c>
      <c r="D1703" t="str">
        <f>"8"</f>
        <v>8</v>
      </c>
      <c r="E1703" t="str">
        <f>"201-68-8"</f>
        <v>201-68-8</v>
      </c>
      <c r="F1703" t="s">
        <v>41</v>
      </c>
      <c r="G1703" t="s">
        <v>42</v>
      </c>
      <c r="H1703" t="s">
        <v>43</v>
      </c>
      <c r="R1703">
        <v>0</v>
      </c>
      <c r="S1703">
        <v>0</v>
      </c>
      <c r="T1703">
        <v>0</v>
      </c>
      <c r="U1703">
        <v>0</v>
      </c>
      <c r="V1703">
        <v>0</v>
      </c>
      <c r="W1703">
        <v>1</v>
      </c>
      <c r="X1703">
        <v>0</v>
      </c>
      <c r="Y1703">
        <v>1</v>
      </c>
      <c r="Z1703">
        <v>1</v>
      </c>
      <c r="AA1703">
        <v>1</v>
      </c>
      <c r="AB1703">
        <v>0</v>
      </c>
      <c r="AC1703">
        <v>0</v>
      </c>
      <c r="AD1703">
        <v>1</v>
      </c>
      <c r="AE1703">
        <v>1</v>
      </c>
      <c r="AF1703">
        <v>0</v>
      </c>
      <c r="AG1703">
        <v>1</v>
      </c>
      <c r="AH1703">
        <v>0</v>
      </c>
      <c r="AI1703">
        <v>1</v>
      </c>
    </row>
    <row r="1704" spans="1:37" x14ac:dyDescent="0.25">
      <c r="A1704" t="str">
        <f>"1700"</f>
        <v>1700</v>
      </c>
      <c r="B1704" t="str">
        <f t="shared" si="93"/>
        <v>201</v>
      </c>
      <c r="C1704" t="str">
        <f t="shared" si="94"/>
        <v>68</v>
      </c>
      <c r="D1704" t="str">
        <f>"4"</f>
        <v>4</v>
      </c>
      <c r="E1704" t="str">
        <f>"201-68-4"</f>
        <v>201-68-4</v>
      </c>
      <c r="F1704" t="s">
        <v>41</v>
      </c>
      <c r="G1704" t="s">
        <v>44</v>
      </c>
      <c r="H1704" t="s">
        <v>45</v>
      </c>
      <c r="I1704">
        <v>1</v>
      </c>
      <c r="J1704">
        <v>0</v>
      </c>
      <c r="K1704">
        <v>1</v>
      </c>
      <c r="L1704">
        <v>0</v>
      </c>
      <c r="M1704">
        <v>1</v>
      </c>
      <c r="N1704">
        <v>1</v>
      </c>
      <c r="O1704">
        <v>0</v>
      </c>
      <c r="P1704">
        <v>0</v>
      </c>
      <c r="Q1704">
        <v>1</v>
      </c>
      <c r="AF1704">
        <v>0</v>
      </c>
      <c r="AG1704">
        <v>1</v>
      </c>
      <c r="AH1704">
        <v>1</v>
      </c>
      <c r="AI1704">
        <v>0</v>
      </c>
      <c r="AJ1704">
        <v>1</v>
      </c>
      <c r="AK1704">
        <v>0</v>
      </c>
    </row>
    <row r="1705" spans="1:37" x14ac:dyDescent="0.25">
      <c r="A1705" t="str">
        <f>"1701"</f>
        <v>1701</v>
      </c>
      <c r="B1705" t="str">
        <f t="shared" si="93"/>
        <v>201</v>
      </c>
      <c r="C1705" t="str">
        <f t="shared" ref="C1705:C1729" si="95">"69"</f>
        <v>69</v>
      </c>
      <c r="D1705" t="str">
        <f>"22"</f>
        <v>22</v>
      </c>
      <c r="E1705" t="str">
        <f>"201-69-22"</f>
        <v>201-69-22</v>
      </c>
      <c r="F1705" t="s">
        <v>41</v>
      </c>
      <c r="G1705" t="s">
        <v>42</v>
      </c>
      <c r="H1705" t="s">
        <v>43</v>
      </c>
      <c r="R1705">
        <v>0</v>
      </c>
      <c r="S1705">
        <v>0</v>
      </c>
      <c r="T1705">
        <v>0</v>
      </c>
      <c r="U1705">
        <v>0</v>
      </c>
      <c r="V1705">
        <v>1</v>
      </c>
      <c r="W1705">
        <v>1</v>
      </c>
      <c r="X1705">
        <v>1</v>
      </c>
      <c r="Y1705">
        <v>0</v>
      </c>
      <c r="Z1705">
        <v>1</v>
      </c>
      <c r="AA1705">
        <v>0</v>
      </c>
      <c r="AB1705">
        <v>1</v>
      </c>
      <c r="AC1705">
        <v>0</v>
      </c>
      <c r="AD1705">
        <v>1</v>
      </c>
      <c r="AE1705">
        <v>0</v>
      </c>
      <c r="AF1705">
        <v>1</v>
      </c>
      <c r="AG1705">
        <v>0</v>
      </c>
      <c r="AH1705">
        <v>1</v>
      </c>
      <c r="AI1705">
        <v>0</v>
      </c>
    </row>
    <row r="1706" spans="1:37" x14ac:dyDescent="0.25">
      <c r="A1706" t="str">
        <f>"1702"</f>
        <v>1702</v>
      </c>
      <c r="B1706" t="str">
        <f t="shared" si="93"/>
        <v>201</v>
      </c>
      <c r="C1706" t="str">
        <f t="shared" si="95"/>
        <v>69</v>
      </c>
      <c r="D1706" t="str">
        <f>"21"</f>
        <v>21</v>
      </c>
      <c r="E1706" t="str">
        <f>"201-69-21"</f>
        <v>201-69-21</v>
      </c>
      <c r="F1706" t="s">
        <v>41</v>
      </c>
      <c r="G1706" t="s">
        <v>42</v>
      </c>
      <c r="H1706" t="s">
        <v>43</v>
      </c>
      <c r="R1706">
        <v>0</v>
      </c>
      <c r="S1706">
        <v>1</v>
      </c>
      <c r="T1706">
        <v>1</v>
      </c>
      <c r="U1706">
        <v>0</v>
      </c>
      <c r="V1706">
        <v>1</v>
      </c>
      <c r="W1706">
        <v>0</v>
      </c>
      <c r="X1706">
        <v>0</v>
      </c>
      <c r="Y1706">
        <v>0</v>
      </c>
      <c r="Z1706">
        <v>0</v>
      </c>
      <c r="AA1706">
        <v>0</v>
      </c>
      <c r="AB1706">
        <v>0</v>
      </c>
      <c r="AC1706">
        <v>0</v>
      </c>
      <c r="AD1706">
        <v>0</v>
      </c>
      <c r="AE1706">
        <v>0</v>
      </c>
      <c r="AF1706">
        <v>0</v>
      </c>
      <c r="AG1706">
        <v>1</v>
      </c>
      <c r="AH1706">
        <v>0</v>
      </c>
      <c r="AI1706">
        <v>1</v>
      </c>
    </row>
    <row r="1707" spans="1:37" x14ac:dyDescent="0.25">
      <c r="A1707" t="str">
        <f>"1703"</f>
        <v>1703</v>
      </c>
      <c r="B1707" t="str">
        <f t="shared" si="93"/>
        <v>201</v>
      </c>
      <c r="C1707" t="str">
        <f t="shared" si="95"/>
        <v>69</v>
      </c>
      <c r="D1707" t="str">
        <f>"14"</f>
        <v>14</v>
      </c>
      <c r="E1707" t="str">
        <f>"201-69-14"</f>
        <v>201-69-14</v>
      </c>
      <c r="F1707" t="s">
        <v>41</v>
      </c>
      <c r="G1707" t="s">
        <v>42</v>
      </c>
      <c r="H1707" t="s">
        <v>43</v>
      </c>
      <c r="R1707">
        <v>0</v>
      </c>
      <c r="S1707">
        <v>1</v>
      </c>
      <c r="T1707">
        <v>0</v>
      </c>
      <c r="U1707">
        <v>0</v>
      </c>
      <c r="V1707">
        <v>0</v>
      </c>
      <c r="W1707">
        <v>0</v>
      </c>
      <c r="X1707">
        <v>0</v>
      </c>
      <c r="Y1707">
        <v>1</v>
      </c>
      <c r="Z1707">
        <v>1</v>
      </c>
      <c r="AA1707">
        <v>1</v>
      </c>
      <c r="AB1707">
        <v>0</v>
      </c>
      <c r="AC1707">
        <v>1</v>
      </c>
      <c r="AD1707">
        <v>1</v>
      </c>
      <c r="AE1707">
        <v>0</v>
      </c>
      <c r="AF1707">
        <v>0</v>
      </c>
      <c r="AG1707">
        <v>1</v>
      </c>
      <c r="AH1707">
        <v>1</v>
      </c>
      <c r="AI1707">
        <v>0</v>
      </c>
    </row>
    <row r="1708" spans="1:37" x14ac:dyDescent="0.25">
      <c r="A1708" t="str">
        <f>"1704"</f>
        <v>1704</v>
      </c>
      <c r="B1708" t="str">
        <f t="shared" si="93"/>
        <v>201</v>
      </c>
      <c r="C1708" t="str">
        <f t="shared" si="95"/>
        <v>69</v>
      </c>
      <c r="D1708" t="str">
        <f>"13"</f>
        <v>13</v>
      </c>
      <c r="E1708" t="str">
        <f>"201-69-13"</f>
        <v>201-69-13</v>
      </c>
      <c r="F1708" t="s">
        <v>41</v>
      </c>
      <c r="G1708" t="s">
        <v>42</v>
      </c>
      <c r="H1708" t="s">
        <v>43</v>
      </c>
      <c r="R1708">
        <v>0</v>
      </c>
      <c r="S1708">
        <v>0</v>
      </c>
      <c r="T1708">
        <v>0</v>
      </c>
      <c r="U1708">
        <v>0</v>
      </c>
      <c r="V1708">
        <v>0</v>
      </c>
      <c r="W1708">
        <v>0</v>
      </c>
      <c r="X1708">
        <v>0</v>
      </c>
      <c r="Y1708">
        <v>1</v>
      </c>
      <c r="Z1708">
        <v>0</v>
      </c>
      <c r="AA1708">
        <v>0</v>
      </c>
      <c r="AB1708">
        <v>1</v>
      </c>
      <c r="AC1708">
        <v>0</v>
      </c>
      <c r="AD1708">
        <v>0</v>
      </c>
      <c r="AE1708">
        <v>0</v>
      </c>
      <c r="AF1708">
        <v>1</v>
      </c>
      <c r="AG1708">
        <v>0</v>
      </c>
      <c r="AH1708">
        <v>1</v>
      </c>
      <c r="AI1708">
        <v>0</v>
      </c>
    </row>
    <row r="1709" spans="1:37" x14ac:dyDescent="0.25">
      <c r="A1709" t="str">
        <f>"1705"</f>
        <v>1705</v>
      </c>
      <c r="B1709" t="str">
        <f t="shared" si="93"/>
        <v>201</v>
      </c>
      <c r="C1709" t="str">
        <f t="shared" si="95"/>
        <v>69</v>
      </c>
      <c r="D1709" t="str">
        <f>"9"</f>
        <v>9</v>
      </c>
      <c r="E1709" t="str">
        <f>"201-69-9"</f>
        <v>201-69-9</v>
      </c>
      <c r="F1709" t="s">
        <v>41</v>
      </c>
      <c r="G1709" t="s">
        <v>44</v>
      </c>
      <c r="H1709" t="s">
        <v>45</v>
      </c>
      <c r="I1709">
        <v>0</v>
      </c>
      <c r="J1709">
        <v>0</v>
      </c>
      <c r="K1709">
        <v>0</v>
      </c>
      <c r="L1709">
        <v>0</v>
      </c>
      <c r="M1709">
        <v>0</v>
      </c>
      <c r="N1709">
        <v>1</v>
      </c>
      <c r="O1709">
        <v>1</v>
      </c>
      <c r="P1709">
        <v>0</v>
      </c>
      <c r="Q1709">
        <v>1</v>
      </c>
      <c r="AF1709">
        <v>0</v>
      </c>
      <c r="AG1709">
        <v>1</v>
      </c>
      <c r="AH1709">
        <v>0</v>
      </c>
      <c r="AI1709">
        <v>1</v>
      </c>
      <c r="AJ1709">
        <v>1</v>
      </c>
      <c r="AK1709">
        <v>0</v>
      </c>
    </row>
    <row r="1710" spans="1:37" x14ac:dyDescent="0.25">
      <c r="A1710" t="str">
        <f>"1706"</f>
        <v>1706</v>
      </c>
      <c r="B1710" t="str">
        <f t="shared" si="93"/>
        <v>201</v>
      </c>
      <c r="C1710" t="str">
        <f t="shared" si="95"/>
        <v>69</v>
      </c>
      <c r="D1710" t="str">
        <f>"5"</f>
        <v>5</v>
      </c>
      <c r="E1710" t="str">
        <f>"201-69-5"</f>
        <v>201-69-5</v>
      </c>
      <c r="F1710" t="s">
        <v>41</v>
      </c>
      <c r="G1710" t="s">
        <v>42</v>
      </c>
      <c r="H1710" t="s">
        <v>43</v>
      </c>
      <c r="R1710">
        <v>1</v>
      </c>
      <c r="S1710">
        <v>0</v>
      </c>
      <c r="T1710">
        <v>0</v>
      </c>
      <c r="U1710">
        <v>0</v>
      </c>
      <c r="V1710">
        <v>0</v>
      </c>
      <c r="W1710">
        <v>1</v>
      </c>
      <c r="X1710">
        <v>0</v>
      </c>
      <c r="Y1710">
        <v>1</v>
      </c>
      <c r="Z1710">
        <v>1</v>
      </c>
      <c r="AA1710">
        <v>0</v>
      </c>
      <c r="AB1710">
        <v>1</v>
      </c>
      <c r="AC1710">
        <v>0</v>
      </c>
      <c r="AD1710">
        <v>1</v>
      </c>
      <c r="AE1710">
        <v>0</v>
      </c>
      <c r="AF1710">
        <v>1</v>
      </c>
      <c r="AG1710">
        <v>0</v>
      </c>
      <c r="AH1710">
        <v>1</v>
      </c>
      <c r="AI1710">
        <v>0</v>
      </c>
    </row>
    <row r="1711" spans="1:37" x14ac:dyDescent="0.25">
      <c r="A1711" t="str">
        <f>"1707"</f>
        <v>1707</v>
      </c>
      <c r="B1711" t="str">
        <f t="shared" si="93"/>
        <v>201</v>
      </c>
      <c r="C1711" t="str">
        <f t="shared" si="95"/>
        <v>69</v>
      </c>
      <c r="D1711" t="str">
        <f>"3"</f>
        <v>3</v>
      </c>
      <c r="E1711" t="str">
        <f>"201-69-3"</f>
        <v>201-69-3</v>
      </c>
      <c r="F1711" t="s">
        <v>41</v>
      </c>
      <c r="G1711" t="s">
        <v>42</v>
      </c>
      <c r="H1711" t="s">
        <v>43</v>
      </c>
      <c r="R1711">
        <v>0</v>
      </c>
      <c r="S1711">
        <v>0</v>
      </c>
      <c r="T1711">
        <v>0</v>
      </c>
      <c r="U1711">
        <v>0</v>
      </c>
      <c r="V1711">
        <v>0</v>
      </c>
      <c r="W1711">
        <v>1</v>
      </c>
      <c r="X1711">
        <v>0</v>
      </c>
      <c r="Y1711">
        <v>1</v>
      </c>
      <c r="Z1711">
        <v>1</v>
      </c>
      <c r="AA1711">
        <v>1</v>
      </c>
      <c r="AB1711">
        <v>1</v>
      </c>
      <c r="AC1711">
        <v>0</v>
      </c>
      <c r="AD1711">
        <v>1</v>
      </c>
      <c r="AE1711">
        <v>0</v>
      </c>
      <c r="AF1711">
        <v>1</v>
      </c>
      <c r="AG1711">
        <v>0</v>
      </c>
      <c r="AH1711">
        <v>1</v>
      </c>
      <c r="AI1711">
        <v>0</v>
      </c>
    </row>
    <row r="1712" spans="1:37" x14ac:dyDescent="0.25">
      <c r="A1712" t="str">
        <f>"1708"</f>
        <v>1708</v>
      </c>
      <c r="B1712" t="str">
        <f t="shared" si="93"/>
        <v>201</v>
      </c>
      <c r="C1712" t="str">
        <f t="shared" si="95"/>
        <v>69</v>
      </c>
      <c r="D1712" t="str">
        <f>"24"</f>
        <v>24</v>
      </c>
      <c r="E1712" t="str">
        <f>"201-69-24"</f>
        <v>201-69-24</v>
      </c>
      <c r="F1712" t="s">
        <v>41</v>
      </c>
      <c r="G1712" t="s">
        <v>42</v>
      </c>
      <c r="H1712" t="s">
        <v>43</v>
      </c>
      <c r="R1712">
        <v>0</v>
      </c>
      <c r="S1712">
        <v>1</v>
      </c>
      <c r="T1712">
        <v>0</v>
      </c>
      <c r="U1712">
        <v>0</v>
      </c>
      <c r="V1712">
        <v>0</v>
      </c>
      <c r="W1712">
        <v>0</v>
      </c>
      <c r="X1712">
        <v>0</v>
      </c>
      <c r="Y1712">
        <v>1</v>
      </c>
      <c r="Z1712">
        <v>1</v>
      </c>
      <c r="AA1712">
        <v>1</v>
      </c>
      <c r="AB1712">
        <v>1</v>
      </c>
      <c r="AC1712">
        <v>1</v>
      </c>
      <c r="AD1712">
        <v>0</v>
      </c>
      <c r="AE1712">
        <v>0</v>
      </c>
      <c r="AF1712">
        <v>0</v>
      </c>
      <c r="AG1712">
        <v>1</v>
      </c>
      <c r="AH1712">
        <v>1</v>
      </c>
      <c r="AI1712">
        <v>0</v>
      </c>
    </row>
    <row r="1713" spans="1:37" x14ac:dyDescent="0.25">
      <c r="A1713" t="str">
        <f>"1709"</f>
        <v>1709</v>
      </c>
      <c r="B1713" t="str">
        <f t="shared" si="93"/>
        <v>201</v>
      </c>
      <c r="C1713" t="str">
        <f t="shared" si="95"/>
        <v>69</v>
      </c>
      <c r="D1713" t="str">
        <f>"23"</f>
        <v>23</v>
      </c>
      <c r="E1713" t="str">
        <f>"201-69-23"</f>
        <v>201-69-23</v>
      </c>
      <c r="F1713" t="s">
        <v>41</v>
      </c>
      <c r="G1713" t="s">
        <v>42</v>
      </c>
      <c r="H1713" t="s">
        <v>43</v>
      </c>
      <c r="R1713">
        <v>1</v>
      </c>
      <c r="S1713">
        <v>0</v>
      </c>
      <c r="T1713">
        <v>0</v>
      </c>
      <c r="U1713">
        <v>0</v>
      </c>
      <c r="V1713">
        <v>0</v>
      </c>
      <c r="W1713">
        <v>0</v>
      </c>
      <c r="X1713">
        <v>0</v>
      </c>
      <c r="Y1713">
        <v>1</v>
      </c>
      <c r="Z1713">
        <v>1</v>
      </c>
      <c r="AA1713">
        <v>1</v>
      </c>
      <c r="AB1713">
        <v>1</v>
      </c>
      <c r="AC1713">
        <v>0</v>
      </c>
      <c r="AD1713">
        <v>0</v>
      </c>
      <c r="AE1713">
        <v>1</v>
      </c>
      <c r="AF1713">
        <v>0</v>
      </c>
      <c r="AG1713">
        <v>1</v>
      </c>
      <c r="AH1713">
        <v>0</v>
      </c>
      <c r="AI1713">
        <v>1</v>
      </c>
    </row>
    <row r="1714" spans="1:37" x14ac:dyDescent="0.25">
      <c r="A1714" t="str">
        <f>"1710"</f>
        <v>1710</v>
      </c>
      <c r="B1714" t="str">
        <f t="shared" si="93"/>
        <v>201</v>
      </c>
      <c r="C1714" t="str">
        <f t="shared" si="95"/>
        <v>69</v>
      </c>
      <c r="D1714" t="str">
        <f>"16"</f>
        <v>16</v>
      </c>
      <c r="E1714" t="str">
        <f>"201-69-16"</f>
        <v>201-69-16</v>
      </c>
      <c r="F1714" t="s">
        <v>41</v>
      </c>
      <c r="G1714" t="s">
        <v>42</v>
      </c>
      <c r="H1714" t="s">
        <v>43</v>
      </c>
      <c r="R1714">
        <v>0</v>
      </c>
      <c r="S1714">
        <v>1</v>
      </c>
      <c r="T1714">
        <v>0</v>
      </c>
      <c r="U1714">
        <v>0</v>
      </c>
      <c r="V1714">
        <v>1</v>
      </c>
      <c r="W1714">
        <v>0</v>
      </c>
      <c r="X1714">
        <v>1</v>
      </c>
      <c r="Y1714">
        <v>0</v>
      </c>
      <c r="Z1714">
        <v>0</v>
      </c>
      <c r="AA1714">
        <v>1</v>
      </c>
      <c r="AB1714">
        <v>0</v>
      </c>
      <c r="AC1714">
        <v>0</v>
      </c>
      <c r="AD1714">
        <v>0</v>
      </c>
      <c r="AE1714">
        <v>1</v>
      </c>
      <c r="AF1714">
        <v>1</v>
      </c>
      <c r="AG1714">
        <v>0</v>
      </c>
      <c r="AH1714">
        <v>1</v>
      </c>
      <c r="AI1714">
        <v>0</v>
      </c>
    </row>
    <row r="1715" spans="1:37" x14ac:dyDescent="0.25">
      <c r="A1715" t="str">
        <f>"1711"</f>
        <v>1711</v>
      </c>
      <c r="B1715" t="str">
        <f t="shared" si="93"/>
        <v>201</v>
      </c>
      <c r="C1715" t="str">
        <f t="shared" si="95"/>
        <v>69</v>
      </c>
      <c r="D1715" t="str">
        <f>"15"</f>
        <v>15</v>
      </c>
      <c r="E1715" t="str">
        <f>"201-69-15"</f>
        <v>201-69-15</v>
      </c>
      <c r="F1715" t="s">
        <v>41</v>
      </c>
      <c r="G1715" t="s">
        <v>42</v>
      </c>
      <c r="H1715" t="s">
        <v>43</v>
      </c>
      <c r="R1715">
        <v>0</v>
      </c>
      <c r="S1715">
        <v>0</v>
      </c>
      <c r="T1715">
        <v>0</v>
      </c>
      <c r="U1715">
        <v>0</v>
      </c>
      <c r="V1715">
        <v>0</v>
      </c>
      <c r="W1715">
        <v>1</v>
      </c>
      <c r="X1715">
        <v>0</v>
      </c>
      <c r="Y1715">
        <v>1</v>
      </c>
      <c r="Z1715">
        <v>1</v>
      </c>
      <c r="AA1715">
        <v>1</v>
      </c>
      <c r="AB1715">
        <v>1</v>
      </c>
      <c r="AC1715">
        <v>1</v>
      </c>
      <c r="AD1715">
        <v>0</v>
      </c>
      <c r="AE1715">
        <v>0</v>
      </c>
      <c r="AF1715">
        <v>0</v>
      </c>
      <c r="AG1715">
        <v>1</v>
      </c>
      <c r="AH1715">
        <v>1</v>
      </c>
      <c r="AI1715">
        <v>0</v>
      </c>
    </row>
    <row r="1716" spans="1:37" x14ac:dyDescent="0.25">
      <c r="A1716" t="str">
        <f>"1712"</f>
        <v>1712</v>
      </c>
      <c r="B1716" t="str">
        <f t="shared" si="93"/>
        <v>201</v>
      </c>
      <c r="C1716" t="str">
        <f t="shared" si="95"/>
        <v>69</v>
      </c>
      <c r="D1716" t="str">
        <f>"10"</f>
        <v>10</v>
      </c>
      <c r="E1716" t="str">
        <f>"201-69-10"</f>
        <v>201-69-10</v>
      </c>
      <c r="F1716" t="s">
        <v>41</v>
      </c>
      <c r="G1716" t="s">
        <v>44</v>
      </c>
      <c r="H1716" t="s">
        <v>45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1</v>
      </c>
      <c r="O1716">
        <v>1</v>
      </c>
      <c r="P1716">
        <v>0</v>
      </c>
      <c r="Q1716">
        <v>1</v>
      </c>
      <c r="AF1716">
        <v>0</v>
      </c>
      <c r="AG1716">
        <v>1</v>
      </c>
      <c r="AH1716">
        <v>0</v>
      </c>
      <c r="AI1716">
        <v>1</v>
      </c>
      <c r="AJ1716">
        <v>0</v>
      </c>
      <c r="AK1716">
        <v>1</v>
      </c>
    </row>
    <row r="1717" spans="1:37" x14ac:dyDescent="0.25">
      <c r="A1717" t="str">
        <f>"1713"</f>
        <v>1713</v>
      </c>
      <c r="B1717" t="str">
        <f t="shared" si="93"/>
        <v>201</v>
      </c>
      <c r="C1717" t="str">
        <f t="shared" si="95"/>
        <v>69</v>
      </c>
      <c r="D1717" t="str">
        <f>"6"</f>
        <v>6</v>
      </c>
      <c r="E1717" t="str">
        <f>"201-69-6"</f>
        <v>201-69-6</v>
      </c>
      <c r="F1717" t="s">
        <v>41</v>
      </c>
      <c r="G1717" t="s">
        <v>42</v>
      </c>
      <c r="H1717" t="s">
        <v>43</v>
      </c>
      <c r="R1717">
        <v>0</v>
      </c>
      <c r="S1717">
        <v>1</v>
      </c>
      <c r="T1717">
        <v>0</v>
      </c>
      <c r="U1717">
        <v>1</v>
      </c>
      <c r="V1717">
        <v>1</v>
      </c>
      <c r="W1717">
        <v>0</v>
      </c>
      <c r="X1717">
        <v>1</v>
      </c>
      <c r="Y1717">
        <v>0</v>
      </c>
      <c r="Z1717">
        <v>0</v>
      </c>
      <c r="AA1717">
        <v>0</v>
      </c>
      <c r="AB1717">
        <v>1</v>
      </c>
      <c r="AC1717">
        <v>0</v>
      </c>
      <c r="AD1717">
        <v>0</v>
      </c>
      <c r="AE1717">
        <v>1</v>
      </c>
      <c r="AF1717">
        <v>0</v>
      </c>
      <c r="AG1717">
        <v>1</v>
      </c>
      <c r="AH1717">
        <v>0</v>
      </c>
      <c r="AI1717">
        <v>1</v>
      </c>
    </row>
    <row r="1718" spans="1:37" x14ac:dyDescent="0.25">
      <c r="A1718" t="str">
        <f>"1714"</f>
        <v>1714</v>
      </c>
      <c r="B1718" t="str">
        <f t="shared" si="93"/>
        <v>201</v>
      </c>
      <c r="C1718" t="str">
        <f t="shared" si="95"/>
        <v>69</v>
      </c>
      <c r="D1718" t="str">
        <f>"2"</f>
        <v>2</v>
      </c>
      <c r="E1718" t="str">
        <f>"201-69-2"</f>
        <v>201-69-2</v>
      </c>
      <c r="F1718" t="s">
        <v>41</v>
      </c>
      <c r="G1718" t="s">
        <v>42</v>
      </c>
      <c r="H1718" t="s">
        <v>43</v>
      </c>
      <c r="R1718">
        <v>1</v>
      </c>
      <c r="S1718">
        <v>0</v>
      </c>
      <c r="T1718">
        <v>1</v>
      </c>
      <c r="U1718">
        <v>0</v>
      </c>
      <c r="V1718">
        <v>0</v>
      </c>
      <c r="W1718">
        <v>0</v>
      </c>
      <c r="X1718">
        <v>0</v>
      </c>
      <c r="Y1718">
        <v>0</v>
      </c>
      <c r="Z1718">
        <v>1</v>
      </c>
      <c r="AA1718">
        <v>1</v>
      </c>
      <c r="AB1718">
        <v>0</v>
      </c>
      <c r="AC1718">
        <v>1</v>
      </c>
      <c r="AD1718">
        <v>1</v>
      </c>
      <c r="AE1718">
        <v>0</v>
      </c>
      <c r="AF1718">
        <v>0</v>
      </c>
      <c r="AG1718">
        <v>1</v>
      </c>
      <c r="AH1718">
        <v>0</v>
      </c>
      <c r="AI1718">
        <v>1</v>
      </c>
    </row>
    <row r="1719" spans="1:37" x14ac:dyDescent="0.25">
      <c r="A1719" t="str">
        <f>"1715"</f>
        <v>1715</v>
      </c>
      <c r="B1719" t="str">
        <f t="shared" si="93"/>
        <v>201</v>
      </c>
      <c r="C1719" t="str">
        <f t="shared" si="95"/>
        <v>69</v>
      </c>
      <c r="D1719" t="str">
        <f>"25"</f>
        <v>25</v>
      </c>
      <c r="E1719" t="str">
        <f>"201-69-25"</f>
        <v>201-69-25</v>
      </c>
      <c r="F1719" t="s">
        <v>41</v>
      </c>
      <c r="G1719" t="s">
        <v>42</v>
      </c>
      <c r="H1719" t="s">
        <v>43</v>
      </c>
      <c r="R1719">
        <v>0</v>
      </c>
      <c r="S1719">
        <v>0</v>
      </c>
      <c r="T1719">
        <v>0</v>
      </c>
      <c r="U1719">
        <v>0</v>
      </c>
      <c r="V1719">
        <v>0</v>
      </c>
      <c r="W1719">
        <v>1</v>
      </c>
      <c r="X1719">
        <v>0</v>
      </c>
      <c r="Y1719">
        <v>1</v>
      </c>
      <c r="Z1719">
        <v>1</v>
      </c>
      <c r="AA1719">
        <v>1</v>
      </c>
      <c r="AB1719">
        <v>0</v>
      </c>
      <c r="AC1719">
        <v>1</v>
      </c>
      <c r="AD1719">
        <v>1</v>
      </c>
      <c r="AE1719">
        <v>0</v>
      </c>
      <c r="AF1719">
        <v>1</v>
      </c>
      <c r="AG1719">
        <v>0</v>
      </c>
      <c r="AH1719">
        <v>1</v>
      </c>
      <c r="AI1719">
        <v>0</v>
      </c>
    </row>
    <row r="1720" spans="1:37" x14ac:dyDescent="0.25">
      <c r="A1720" t="str">
        <f>"1716"</f>
        <v>1716</v>
      </c>
      <c r="B1720" t="str">
        <f t="shared" si="93"/>
        <v>201</v>
      </c>
      <c r="C1720" t="str">
        <f t="shared" si="95"/>
        <v>69</v>
      </c>
      <c r="D1720" t="str">
        <f>"18"</f>
        <v>18</v>
      </c>
      <c r="E1720" t="str">
        <f>"201-69-18"</f>
        <v>201-69-18</v>
      </c>
      <c r="F1720" t="s">
        <v>41</v>
      </c>
      <c r="G1720" t="s">
        <v>42</v>
      </c>
      <c r="H1720" t="s">
        <v>43</v>
      </c>
      <c r="R1720">
        <v>0</v>
      </c>
      <c r="S1720">
        <v>1</v>
      </c>
      <c r="T1720">
        <v>0</v>
      </c>
      <c r="U1720">
        <v>0</v>
      </c>
      <c r="V1720">
        <v>0</v>
      </c>
      <c r="W1720">
        <v>0</v>
      </c>
      <c r="X1720">
        <v>0</v>
      </c>
      <c r="Y1720">
        <v>0</v>
      </c>
      <c r="Z1720">
        <v>0</v>
      </c>
      <c r="AA1720">
        <v>1</v>
      </c>
      <c r="AB1720">
        <v>0</v>
      </c>
      <c r="AC1720">
        <v>0</v>
      </c>
      <c r="AD1720">
        <v>0</v>
      </c>
      <c r="AE1720">
        <v>0</v>
      </c>
      <c r="AF1720">
        <v>1</v>
      </c>
      <c r="AG1720">
        <v>0</v>
      </c>
      <c r="AH1720">
        <v>1</v>
      </c>
      <c r="AI1720">
        <v>0</v>
      </c>
    </row>
    <row r="1721" spans="1:37" x14ac:dyDescent="0.25">
      <c r="A1721" t="str">
        <f>"1717"</f>
        <v>1717</v>
      </c>
      <c r="B1721" t="str">
        <f t="shared" si="93"/>
        <v>201</v>
      </c>
      <c r="C1721" t="str">
        <f t="shared" si="95"/>
        <v>69</v>
      </c>
      <c r="D1721" t="str">
        <f>"17"</f>
        <v>17</v>
      </c>
      <c r="E1721" t="str">
        <f>"201-69-17"</f>
        <v>201-69-17</v>
      </c>
      <c r="F1721" t="s">
        <v>41</v>
      </c>
      <c r="G1721" t="s">
        <v>42</v>
      </c>
      <c r="H1721" t="s">
        <v>43</v>
      </c>
      <c r="R1721">
        <v>0</v>
      </c>
      <c r="S1721">
        <v>0</v>
      </c>
      <c r="T1721">
        <v>0</v>
      </c>
      <c r="U1721">
        <v>0</v>
      </c>
      <c r="V1721">
        <v>0</v>
      </c>
      <c r="W1721">
        <v>0</v>
      </c>
      <c r="X1721">
        <v>0</v>
      </c>
      <c r="Y1721">
        <v>1</v>
      </c>
      <c r="Z1721">
        <v>0</v>
      </c>
      <c r="AA1721">
        <v>0</v>
      </c>
      <c r="AB1721">
        <v>1</v>
      </c>
      <c r="AC1721">
        <v>0</v>
      </c>
      <c r="AD1721">
        <v>0</v>
      </c>
      <c r="AE1721">
        <v>0</v>
      </c>
      <c r="AF1721">
        <v>1</v>
      </c>
      <c r="AG1721">
        <v>0</v>
      </c>
      <c r="AH1721">
        <v>1</v>
      </c>
      <c r="AI1721">
        <v>0</v>
      </c>
    </row>
    <row r="1722" spans="1:37" x14ac:dyDescent="0.25">
      <c r="A1722" t="str">
        <f>"1718"</f>
        <v>1718</v>
      </c>
      <c r="B1722" t="str">
        <f t="shared" si="93"/>
        <v>201</v>
      </c>
      <c r="C1722" t="str">
        <f t="shared" si="95"/>
        <v>69</v>
      </c>
      <c r="D1722" t="str">
        <f>"11"</f>
        <v>11</v>
      </c>
      <c r="E1722" t="str">
        <f>"201-69-11"</f>
        <v>201-69-11</v>
      </c>
      <c r="F1722" t="s">
        <v>41</v>
      </c>
      <c r="G1722" t="s">
        <v>44</v>
      </c>
      <c r="H1722" t="s">
        <v>45</v>
      </c>
      <c r="I1722">
        <v>0</v>
      </c>
      <c r="J1722">
        <v>0</v>
      </c>
      <c r="K1722">
        <v>0</v>
      </c>
      <c r="L1722">
        <v>0</v>
      </c>
      <c r="M1722">
        <v>0</v>
      </c>
      <c r="N1722">
        <v>1</v>
      </c>
      <c r="O1722">
        <v>1</v>
      </c>
      <c r="P1722">
        <v>0</v>
      </c>
      <c r="Q1722">
        <v>1</v>
      </c>
      <c r="AF1722">
        <v>0</v>
      </c>
      <c r="AG1722">
        <v>1</v>
      </c>
      <c r="AH1722">
        <v>0</v>
      </c>
      <c r="AI1722">
        <v>1</v>
      </c>
      <c r="AJ1722">
        <v>0</v>
      </c>
      <c r="AK1722">
        <v>1</v>
      </c>
    </row>
    <row r="1723" spans="1:37" x14ac:dyDescent="0.25">
      <c r="A1723" t="str">
        <f>"1719"</f>
        <v>1719</v>
      </c>
      <c r="B1723" t="str">
        <f t="shared" si="93"/>
        <v>201</v>
      </c>
      <c r="C1723" t="str">
        <f t="shared" si="95"/>
        <v>69</v>
      </c>
      <c r="D1723" t="str">
        <f>"7"</f>
        <v>7</v>
      </c>
      <c r="E1723" t="str">
        <f>"201-69-7"</f>
        <v>201-69-7</v>
      </c>
      <c r="F1723" t="s">
        <v>41</v>
      </c>
      <c r="G1723" t="s">
        <v>42</v>
      </c>
      <c r="H1723" t="s">
        <v>43</v>
      </c>
      <c r="R1723">
        <v>0</v>
      </c>
      <c r="S1723">
        <v>1</v>
      </c>
      <c r="T1723">
        <v>0</v>
      </c>
      <c r="U1723">
        <v>1</v>
      </c>
      <c r="V1723">
        <v>1</v>
      </c>
      <c r="W1723">
        <v>0</v>
      </c>
      <c r="X1723">
        <v>1</v>
      </c>
      <c r="Y1723">
        <v>0</v>
      </c>
      <c r="Z1723">
        <v>0</v>
      </c>
      <c r="AA1723">
        <v>0</v>
      </c>
      <c r="AB1723">
        <v>1</v>
      </c>
      <c r="AC1723">
        <v>0</v>
      </c>
      <c r="AD1723">
        <v>0</v>
      </c>
      <c r="AE1723">
        <v>1</v>
      </c>
      <c r="AF1723">
        <v>0</v>
      </c>
      <c r="AG1723">
        <v>1</v>
      </c>
      <c r="AH1723">
        <v>0</v>
      </c>
      <c r="AI1723">
        <v>1</v>
      </c>
    </row>
    <row r="1724" spans="1:37" x14ac:dyDescent="0.25">
      <c r="A1724" t="str">
        <f>"1720"</f>
        <v>1720</v>
      </c>
      <c r="B1724" t="str">
        <f t="shared" si="93"/>
        <v>201</v>
      </c>
      <c r="C1724" t="str">
        <f t="shared" si="95"/>
        <v>69</v>
      </c>
      <c r="D1724" t="str">
        <f>"1"</f>
        <v>1</v>
      </c>
      <c r="E1724" t="str">
        <f>"201-69-1"</f>
        <v>201-69-1</v>
      </c>
      <c r="F1724" t="s">
        <v>41</v>
      </c>
      <c r="G1724" t="s">
        <v>42</v>
      </c>
      <c r="H1724" t="s">
        <v>43</v>
      </c>
      <c r="R1724">
        <v>0</v>
      </c>
      <c r="S1724">
        <v>1</v>
      </c>
      <c r="T1724">
        <v>1</v>
      </c>
      <c r="U1724">
        <v>0</v>
      </c>
      <c r="V1724">
        <v>1</v>
      </c>
      <c r="W1724">
        <v>0</v>
      </c>
      <c r="X1724">
        <v>0</v>
      </c>
      <c r="Y1724">
        <v>0</v>
      </c>
      <c r="Z1724">
        <v>1</v>
      </c>
      <c r="AA1724">
        <v>0</v>
      </c>
      <c r="AB1724">
        <v>1</v>
      </c>
      <c r="AC1724">
        <v>1</v>
      </c>
      <c r="AD1724">
        <v>0</v>
      </c>
      <c r="AE1724">
        <v>0</v>
      </c>
      <c r="AF1724">
        <v>0</v>
      </c>
      <c r="AG1724">
        <v>1</v>
      </c>
      <c r="AH1724">
        <v>1</v>
      </c>
      <c r="AI1724">
        <v>0</v>
      </c>
    </row>
    <row r="1725" spans="1:37" x14ac:dyDescent="0.25">
      <c r="A1725" t="str">
        <f>"1721"</f>
        <v>1721</v>
      </c>
      <c r="B1725" t="str">
        <f t="shared" si="93"/>
        <v>201</v>
      </c>
      <c r="C1725" t="str">
        <f t="shared" si="95"/>
        <v>69</v>
      </c>
      <c r="D1725" t="str">
        <f>"20"</f>
        <v>20</v>
      </c>
      <c r="E1725" t="str">
        <f>"201-69-20"</f>
        <v>201-69-20</v>
      </c>
      <c r="F1725" t="s">
        <v>41</v>
      </c>
      <c r="G1725" t="s">
        <v>42</v>
      </c>
      <c r="H1725" t="s">
        <v>43</v>
      </c>
      <c r="R1725">
        <v>0</v>
      </c>
      <c r="S1725">
        <v>0</v>
      </c>
      <c r="T1725">
        <v>1</v>
      </c>
      <c r="U1725">
        <v>0</v>
      </c>
      <c r="V1725">
        <v>0</v>
      </c>
      <c r="W1725">
        <v>1</v>
      </c>
      <c r="X1725">
        <v>0</v>
      </c>
      <c r="Y1725">
        <v>1</v>
      </c>
      <c r="Z1725">
        <v>1</v>
      </c>
      <c r="AA1725">
        <v>0</v>
      </c>
      <c r="AB1725">
        <v>1</v>
      </c>
      <c r="AC1725">
        <v>1</v>
      </c>
      <c r="AD1725">
        <v>0</v>
      </c>
      <c r="AE1725">
        <v>0</v>
      </c>
      <c r="AF1725">
        <v>0</v>
      </c>
      <c r="AG1725">
        <v>1</v>
      </c>
      <c r="AH1725">
        <v>1</v>
      </c>
      <c r="AI1725">
        <v>0</v>
      </c>
    </row>
    <row r="1726" spans="1:37" x14ac:dyDescent="0.25">
      <c r="A1726" t="str">
        <f>"1722"</f>
        <v>1722</v>
      </c>
      <c r="B1726" t="str">
        <f t="shared" si="93"/>
        <v>201</v>
      </c>
      <c r="C1726" t="str">
        <f t="shared" si="95"/>
        <v>69</v>
      </c>
      <c r="D1726" t="str">
        <f>"19"</f>
        <v>19</v>
      </c>
      <c r="E1726" t="str">
        <f>"201-69-19"</f>
        <v>201-69-19</v>
      </c>
      <c r="F1726" t="s">
        <v>41</v>
      </c>
      <c r="G1726" t="s">
        <v>42</v>
      </c>
      <c r="H1726" t="s">
        <v>43</v>
      </c>
      <c r="R1726">
        <v>0</v>
      </c>
      <c r="S1726">
        <v>1</v>
      </c>
      <c r="T1726">
        <v>1</v>
      </c>
      <c r="U1726">
        <v>0</v>
      </c>
      <c r="V1726">
        <v>1</v>
      </c>
      <c r="W1726">
        <v>0</v>
      </c>
      <c r="X1726">
        <v>0</v>
      </c>
      <c r="Y1726">
        <v>0</v>
      </c>
      <c r="Z1726">
        <v>0</v>
      </c>
      <c r="AA1726">
        <v>1</v>
      </c>
      <c r="AB1726">
        <v>0</v>
      </c>
      <c r="AC1726">
        <v>1</v>
      </c>
      <c r="AD1726">
        <v>0</v>
      </c>
      <c r="AE1726">
        <v>1</v>
      </c>
      <c r="AF1726">
        <v>0</v>
      </c>
      <c r="AG1726">
        <v>1</v>
      </c>
      <c r="AH1726">
        <v>0</v>
      </c>
      <c r="AI1726">
        <v>1</v>
      </c>
    </row>
    <row r="1727" spans="1:37" x14ac:dyDescent="0.25">
      <c r="A1727" t="str">
        <f>"1723"</f>
        <v>1723</v>
      </c>
      <c r="B1727" t="str">
        <f t="shared" si="93"/>
        <v>201</v>
      </c>
      <c r="C1727" t="str">
        <f t="shared" si="95"/>
        <v>69</v>
      </c>
      <c r="D1727" t="str">
        <f>"12"</f>
        <v>12</v>
      </c>
      <c r="E1727" t="str">
        <f>"201-69-12"</f>
        <v>201-69-12</v>
      </c>
      <c r="F1727" t="s">
        <v>41</v>
      </c>
      <c r="G1727" t="s">
        <v>42</v>
      </c>
      <c r="H1727" t="s">
        <v>43</v>
      </c>
      <c r="R1727">
        <v>0</v>
      </c>
      <c r="S1727">
        <v>1</v>
      </c>
      <c r="T1727">
        <v>0</v>
      </c>
      <c r="U1727">
        <v>0</v>
      </c>
      <c r="V1727">
        <v>0</v>
      </c>
      <c r="W1727">
        <v>1</v>
      </c>
      <c r="X1727">
        <v>0</v>
      </c>
      <c r="Y1727">
        <v>1</v>
      </c>
      <c r="Z1727">
        <v>0</v>
      </c>
      <c r="AA1727">
        <v>1</v>
      </c>
      <c r="AB1727">
        <v>0</v>
      </c>
      <c r="AC1727">
        <v>1</v>
      </c>
      <c r="AD1727">
        <v>0</v>
      </c>
      <c r="AE1727">
        <v>1</v>
      </c>
      <c r="AF1727">
        <v>0</v>
      </c>
      <c r="AG1727">
        <v>1</v>
      </c>
      <c r="AH1727">
        <v>0</v>
      </c>
      <c r="AI1727">
        <v>1</v>
      </c>
    </row>
    <row r="1728" spans="1:37" x14ac:dyDescent="0.25">
      <c r="A1728" t="str">
        <f>"1724"</f>
        <v>1724</v>
      </c>
      <c r="B1728" t="str">
        <f t="shared" si="93"/>
        <v>201</v>
      </c>
      <c r="C1728" t="str">
        <f t="shared" si="95"/>
        <v>69</v>
      </c>
      <c r="D1728" t="str">
        <f>"8"</f>
        <v>8</v>
      </c>
      <c r="E1728" t="str">
        <f>"201-69-8"</f>
        <v>201-69-8</v>
      </c>
      <c r="F1728" t="s">
        <v>41</v>
      </c>
      <c r="G1728" t="s">
        <v>44</v>
      </c>
      <c r="H1728" t="s">
        <v>45</v>
      </c>
      <c r="I1728">
        <v>0</v>
      </c>
      <c r="J1728">
        <v>0</v>
      </c>
      <c r="K1728">
        <v>0</v>
      </c>
      <c r="L1728">
        <v>1</v>
      </c>
      <c r="M1728">
        <v>1</v>
      </c>
      <c r="N1728">
        <v>1</v>
      </c>
      <c r="O1728">
        <v>1</v>
      </c>
      <c r="P1728">
        <v>0</v>
      </c>
      <c r="Q1728">
        <v>1</v>
      </c>
      <c r="AF1728">
        <v>0</v>
      </c>
      <c r="AG1728">
        <v>1</v>
      </c>
      <c r="AH1728">
        <v>0</v>
      </c>
      <c r="AI1728">
        <v>1</v>
      </c>
      <c r="AJ1728">
        <v>1</v>
      </c>
      <c r="AK1728">
        <v>0</v>
      </c>
    </row>
    <row r="1729" spans="1:37" x14ac:dyDescent="0.25">
      <c r="A1729" t="str">
        <f>"1725"</f>
        <v>1725</v>
      </c>
      <c r="B1729" t="str">
        <f t="shared" si="93"/>
        <v>201</v>
      </c>
      <c r="C1729" t="str">
        <f t="shared" si="95"/>
        <v>69</v>
      </c>
      <c r="D1729" t="str">
        <f>"4"</f>
        <v>4</v>
      </c>
      <c r="E1729" t="str">
        <f>"201-69-4"</f>
        <v>201-69-4</v>
      </c>
      <c r="F1729" t="s">
        <v>41</v>
      </c>
      <c r="G1729" t="s">
        <v>42</v>
      </c>
      <c r="H1729" t="s">
        <v>43</v>
      </c>
      <c r="R1729">
        <v>1</v>
      </c>
      <c r="S1729">
        <v>0</v>
      </c>
      <c r="T1729">
        <v>0</v>
      </c>
      <c r="U1729">
        <v>0</v>
      </c>
      <c r="V1729">
        <v>0</v>
      </c>
      <c r="W1729">
        <v>1</v>
      </c>
      <c r="X1729">
        <v>0</v>
      </c>
      <c r="Y1729">
        <v>1</v>
      </c>
      <c r="Z1729">
        <v>1</v>
      </c>
      <c r="AA1729">
        <v>0</v>
      </c>
      <c r="AB1729">
        <v>1</v>
      </c>
      <c r="AC1729">
        <v>0</v>
      </c>
      <c r="AD1729">
        <v>1</v>
      </c>
      <c r="AE1729">
        <v>0</v>
      </c>
      <c r="AF1729">
        <v>1</v>
      </c>
      <c r="AG1729">
        <v>0</v>
      </c>
      <c r="AH1729">
        <v>1</v>
      </c>
      <c r="AI1729">
        <v>0</v>
      </c>
    </row>
    <row r="1730" spans="1:37" x14ac:dyDescent="0.25">
      <c r="A1730" t="str">
        <f>"1726"</f>
        <v>1726</v>
      </c>
      <c r="B1730" t="str">
        <f t="shared" si="93"/>
        <v>201</v>
      </c>
      <c r="C1730" t="str">
        <f t="shared" ref="C1730:C1754" si="96">"70"</f>
        <v>70</v>
      </c>
      <c r="D1730" t="str">
        <f>"22"</f>
        <v>22</v>
      </c>
      <c r="E1730" t="str">
        <f>"201-70-22"</f>
        <v>201-70-22</v>
      </c>
      <c r="F1730" t="s">
        <v>41</v>
      </c>
      <c r="G1730" t="s">
        <v>44</v>
      </c>
      <c r="H1730" t="s">
        <v>45</v>
      </c>
      <c r="I1730">
        <v>1</v>
      </c>
      <c r="J1730">
        <v>1</v>
      </c>
      <c r="K1730">
        <v>1</v>
      </c>
      <c r="L1730">
        <v>0</v>
      </c>
      <c r="M1730">
        <v>0</v>
      </c>
      <c r="N1730">
        <v>1</v>
      </c>
      <c r="O1730">
        <v>1</v>
      </c>
      <c r="P1730">
        <v>0</v>
      </c>
      <c r="Q1730">
        <v>0</v>
      </c>
      <c r="AF1730">
        <v>0</v>
      </c>
      <c r="AG1730">
        <v>1</v>
      </c>
      <c r="AH1730">
        <v>1</v>
      </c>
      <c r="AI1730">
        <v>0</v>
      </c>
      <c r="AJ1730">
        <v>1</v>
      </c>
      <c r="AK1730">
        <v>0</v>
      </c>
    </row>
    <row r="1731" spans="1:37" x14ac:dyDescent="0.25">
      <c r="A1731" t="str">
        <f>"1727"</f>
        <v>1727</v>
      </c>
      <c r="B1731" t="str">
        <f t="shared" si="93"/>
        <v>201</v>
      </c>
      <c r="C1731" t="str">
        <f t="shared" si="96"/>
        <v>70</v>
      </c>
      <c r="D1731" t="str">
        <f>"21"</f>
        <v>21</v>
      </c>
      <c r="E1731" t="str">
        <f>"201-70-21"</f>
        <v>201-70-21</v>
      </c>
      <c r="F1731" t="s">
        <v>41</v>
      </c>
      <c r="G1731" t="s">
        <v>44</v>
      </c>
      <c r="H1731" t="s">
        <v>45</v>
      </c>
      <c r="I1731">
        <v>0</v>
      </c>
      <c r="J1731">
        <v>1</v>
      </c>
      <c r="K1731">
        <v>1</v>
      </c>
      <c r="L1731">
        <v>0</v>
      </c>
      <c r="M1731">
        <v>1</v>
      </c>
      <c r="N1731">
        <v>1</v>
      </c>
      <c r="O1731">
        <v>1</v>
      </c>
      <c r="P1731">
        <v>0</v>
      </c>
      <c r="Q1731">
        <v>0</v>
      </c>
      <c r="AF1731">
        <v>1</v>
      </c>
      <c r="AG1731">
        <v>0</v>
      </c>
      <c r="AH1731">
        <v>0</v>
      </c>
      <c r="AI1731">
        <v>1</v>
      </c>
      <c r="AJ1731">
        <v>1</v>
      </c>
      <c r="AK1731">
        <v>0</v>
      </c>
    </row>
    <row r="1732" spans="1:37" x14ac:dyDescent="0.25">
      <c r="A1732" t="str">
        <f>"1728"</f>
        <v>1728</v>
      </c>
      <c r="B1732" t="str">
        <f t="shared" si="93"/>
        <v>201</v>
      </c>
      <c r="C1732" t="str">
        <f t="shared" si="96"/>
        <v>70</v>
      </c>
      <c r="D1732" t="str">
        <f>"14"</f>
        <v>14</v>
      </c>
      <c r="E1732" t="str">
        <f>"201-70-14"</f>
        <v>201-70-14</v>
      </c>
      <c r="F1732" t="s">
        <v>41</v>
      </c>
      <c r="G1732" t="s">
        <v>44</v>
      </c>
      <c r="H1732" t="s">
        <v>45</v>
      </c>
      <c r="I1732">
        <v>1</v>
      </c>
      <c r="J1732">
        <v>0</v>
      </c>
      <c r="K1732">
        <v>1</v>
      </c>
      <c r="L1732">
        <v>0</v>
      </c>
      <c r="M1732">
        <v>1</v>
      </c>
      <c r="N1732">
        <v>1</v>
      </c>
      <c r="O1732">
        <v>1</v>
      </c>
      <c r="P1732">
        <v>0</v>
      </c>
      <c r="Q1732">
        <v>0</v>
      </c>
      <c r="AF1732">
        <v>0</v>
      </c>
      <c r="AG1732">
        <v>1</v>
      </c>
      <c r="AH1732">
        <v>1</v>
      </c>
      <c r="AI1732">
        <v>0</v>
      </c>
      <c r="AJ1732">
        <v>1</v>
      </c>
      <c r="AK1732">
        <v>0</v>
      </c>
    </row>
    <row r="1733" spans="1:37" x14ac:dyDescent="0.25">
      <c r="A1733" t="str">
        <f>"1729"</f>
        <v>1729</v>
      </c>
      <c r="B1733" t="str">
        <f t="shared" ref="B1733:B1781" si="97">"201"</f>
        <v>201</v>
      </c>
      <c r="C1733" t="str">
        <f t="shared" si="96"/>
        <v>70</v>
      </c>
      <c r="D1733" t="str">
        <f>"13"</f>
        <v>13</v>
      </c>
      <c r="E1733" t="str">
        <f>"201-70-13"</f>
        <v>201-70-13</v>
      </c>
      <c r="F1733" t="s">
        <v>41</v>
      </c>
      <c r="G1733" t="s">
        <v>44</v>
      </c>
      <c r="H1733" t="s">
        <v>45</v>
      </c>
      <c r="I1733">
        <v>1</v>
      </c>
      <c r="J1733">
        <v>0</v>
      </c>
      <c r="K1733">
        <v>0</v>
      </c>
      <c r="L1733">
        <v>0</v>
      </c>
      <c r="M1733">
        <v>1</v>
      </c>
      <c r="N1733">
        <v>1</v>
      </c>
      <c r="O1733">
        <v>1</v>
      </c>
      <c r="P1733">
        <v>1</v>
      </c>
      <c r="Q1733">
        <v>0</v>
      </c>
      <c r="AF1733">
        <v>0</v>
      </c>
      <c r="AG1733">
        <v>1</v>
      </c>
      <c r="AH1733">
        <v>0</v>
      </c>
      <c r="AI1733">
        <v>1</v>
      </c>
      <c r="AJ1733">
        <v>1</v>
      </c>
      <c r="AK1733">
        <v>0</v>
      </c>
    </row>
    <row r="1734" spans="1:37" x14ac:dyDescent="0.25">
      <c r="A1734" t="str">
        <f>"1730"</f>
        <v>1730</v>
      </c>
      <c r="B1734" t="str">
        <f t="shared" si="97"/>
        <v>201</v>
      </c>
      <c r="C1734" t="str">
        <f t="shared" si="96"/>
        <v>70</v>
      </c>
      <c r="D1734" t="str">
        <f>"9"</f>
        <v>9</v>
      </c>
      <c r="E1734" t="str">
        <f>"201-70-9"</f>
        <v>201-70-9</v>
      </c>
      <c r="F1734" t="s">
        <v>41</v>
      </c>
      <c r="G1734" t="s">
        <v>44</v>
      </c>
      <c r="H1734" t="s">
        <v>45</v>
      </c>
      <c r="I1734">
        <v>1</v>
      </c>
      <c r="J1734">
        <v>0</v>
      </c>
      <c r="K1734">
        <v>1</v>
      </c>
      <c r="L1734">
        <v>0</v>
      </c>
      <c r="M1734">
        <v>1</v>
      </c>
      <c r="N1734">
        <v>1</v>
      </c>
      <c r="O1734">
        <v>1</v>
      </c>
      <c r="P1734">
        <v>0</v>
      </c>
      <c r="Q1734">
        <v>0</v>
      </c>
      <c r="AF1734">
        <v>0</v>
      </c>
      <c r="AG1734">
        <v>1</v>
      </c>
      <c r="AH1734">
        <v>1</v>
      </c>
      <c r="AI1734">
        <v>0</v>
      </c>
      <c r="AJ1734">
        <v>1</v>
      </c>
      <c r="AK1734">
        <v>0</v>
      </c>
    </row>
    <row r="1735" spans="1:37" x14ac:dyDescent="0.25">
      <c r="A1735" t="str">
        <f>"1731"</f>
        <v>1731</v>
      </c>
      <c r="B1735" t="str">
        <f t="shared" si="97"/>
        <v>201</v>
      </c>
      <c r="C1735" t="str">
        <f t="shared" si="96"/>
        <v>70</v>
      </c>
      <c r="D1735" t="str">
        <f>"5"</f>
        <v>5</v>
      </c>
      <c r="E1735" t="str">
        <f>"201-70-5"</f>
        <v>201-70-5</v>
      </c>
      <c r="F1735" t="s">
        <v>41</v>
      </c>
      <c r="G1735" t="s">
        <v>44</v>
      </c>
      <c r="H1735" t="s">
        <v>45</v>
      </c>
      <c r="I1735">
        <v>0</v>
      </c>
      <c r="J1735">
        <v>1</v>
      </c>
      <c r="K1735">
        <v>1</v>
      </c>
      <c r="L1735">
        <v>0</v>
      </c>
      <c r="M1735">
        <v>1</v>
      </c>
      <c r="N1735">
        <v>1</v>
      </c>
      <c r="O1735">
        <v>0</v>
      </c>
      <c r="P1735">
        <v>0</v>
      </c>
      <c r="Q1735">
        <v>1</v>
      </c>
      <c r="AF1735">
        <v>0</v>
      </c>
      <c r="AG1735">
        <v>1</v>
      </c>
      <c r="AH1735">
        <v>1</v>
      </c>
      <c r="AI1735">
        <v>0</v>
      </c>
      <c r="AJ1735">
        <v>1</v>
      </c>
      <c r="AK1735">
        <v>0</v>
      </c>
    </row>
    <row r="1736" spans="1:37" x14ac:dyDescent="0.25">
      <c r="A1736" t="str">
        <f>"1732"</f>
        <v>1732</v>
      </c>
      <c r="B1736" t="str">
        <f t="shared" si="97"/>
        <v>201</v>
      </c>
      <c r="C1736" t="str">
        <f t="shared" si="96"/>
        <v>70</v>
      </c>
      <c r="D1736" t="str">
        <f>"3"</f>
        <v>3</v>
      </c>
      <c r="E1736" t="str">
        <f>"201-70-3"</f>
        <v>201-70-3</v>
      </c>
      <c r="F1736" t="s">
        <v>41</v>
      </c>
      <c r="G1736" t="s">
        <v>44</v>
      </c>
      <c r="H1736" t="s">
        <v>45</v>
      </c>
      <c r="I1736">
        <v>0</v>
      </c>
      <c r="J1736">
        <v>1</v>
      </c>
      <c r="K1736">
        <v>1</v>
      </c>
      <c r="L1736">
        <v>0</v>
      </c>
      <c r="M1736">
        <v>0</v>
      </c>
      <c r="N1736">
        <v>1</v>
      </c>
      <c r="O1736">
        <v>1</v>
      </c>
      <c r="P1736">
        <v>0</v>
      </c>
      <c r="Q1736">
        <v>1</v>
      </c>
      <c r="AF1736">
        <v>1</v>
      </c>
      <c r="AG1736">
        <v>0</v>
      </c>
      <c r="AH1736">
        <v>1</v>
      </c>
      <c r="AI1736">
        <v>0</v>
      </c>
      <c r="AJ1736">
        <v>0</v>
      </c>
      <c r="AK1736">
        <v>1</v>
      </c>
    </row>
    <row r="1737" spans="1:37" x14ac:dyDescent="0.25">
      <c r="A1737" t="str">
        <f>"1733"</f>
        <v>1733</v>
      </c>
      <c r="B1737" t="str">
        <f t="shared" si="97"/>
        <v>201</v>
      </c>
      <c r="C1737" t="str">
        <f t="shared" si="96"/>
        <v>70</v>
      </c>
      <c r="D1737" t="str">
        <f>"24"</f>
        <v>24</v>
      </c>
      <c r="E1737" t="str">
        <f>"201-70-24"</f>
        <v>201-70-24</v>
      </c>
      <c r="F1737" t="s">
        <v>41</v>
      </c>
      <c r="G1737" t="s">
        <v>44</v>
      </c>
      <c r="H1737" t="s">
        <v>45</v>
      </c>
      <c r="I1737">
        <v>0</v>
      </c>
      <c r="J1737">
        <v>1</v>
      </c>
      <c r="K1737">
        <v>0</v>
      </c>
      <c r="L1737">
        <v>0</v>
      </c>
      <c r="M1737">
        <v>1</v>
      </c>
      <c r="N1737">
        <v>1</v>
      </c>
      <c r="O1737">
        <v>1</v>
      </c>
      <c r="P1737">
        <v>0</v>
      </c>
      <c r="Q1737">
        <v>1</v>
      </c>
      <c r="AF1737">
        <v>0</v>
      </c>
      <c r="AG1737">
        <v>1</v>
      </c>
      <c r="AH1737">
        <v>0</v>
      </c>
      <c r="AI1737">
        <v>1</v>
      </c>
      <c r="AJ1737">
        <v>0</v>
      </c>
      <c r="AK1737">
        <v>1</v>
      </c>
    </row>
    <row r="1738" spans="1:37" x14ac:dyDescent="0.25">
      <c r="A1738" t="str">
        <f>"1734"</f>
        <v>1734</v>
      </c>
      <c r="B1738" t="str">
        <f t="shared" si="97"/>
        <v>201</v>
      </c>
      <c r="C1738" t="str">
        <f t="shared" si="96"/>
        <v>70</v>
      </c>
      <c r="D1738" t="str">
        <f>"23"</f>
        <v>23</v>
      </c>
      <c r="E1738" t="str">
        <f>"201-70-23"</f>
        <v>201-70-23</v>
      </c>
      <c r="F1738" t="s">
        <v>41</v>
      </c>
      <c r="G1738" t="s">
        <v>44</v>
      </c>
      <c r="H1738" t="s">
        <v>45</v>
      </c>
      <c r="I1738">
        <v>1</v>
      </c>
      <c r="J1738">
        <v>0</v>
      </c>
      <c r="K1738">
        <v>0</v>
      </c>
      <c r="L1738">
        <v>0</v>
      </c>
      <c r="M1738">
        <v>0</v>
      </c>
      <c r="N1738">
        <v>1</v>
      </c>
      <c r="O1738">
        <v>1</v>
      </c>
      <c r="P1738">
        <v>1</v>
      </c>
      <c r="Q1738">
        <v>1</v>
      </c>
      <c r="AF1738">
        <v>1</v>
      </c>
      <c r="AG1738">
        <v>0</v>
      </c>
      <c r="AH1738">
        <v>1</v>
      </c>
      <c r="AI1738">
        <v>0</v>
      </c>
      <c r="AJ1738">
        <v>1</v>
      </c>
      <c r="AK1738">
        <v>0</v>
      </c>
    </row>
    <row r="1739" spans="1:37" x14ac:dyDescent="0.25">
      <c r="A1739" t="str">
        <f>"1735"</f>
        <v>1735</v>
      </c>
      <c r="B1739" t="str">
        <f t="shared" si="97"/>
        <v>201</v>
      </c>
      <c r="C1739" t="str">
        <f t="shared" si="96"/>
        <v>70</v>
      </c>
      <c r="D1739" t="str">
        <f>"16"</f>
        <v>16</v>
      </c>
      <c r="E1739" t="str">
        <f>"201-70-16"</f>
        <v>201-70-16</v>
      </c>
      <c r="F1739" t="s">
        <v>41</v>
      </c>
      <c r="G1739" t="s">
        <v>44</v>
      </c>
      <c r="H1739" t="s">
        <v>45</v>
      </c>
      <c r="I1739">
        <v>1</v>
      </c>
      <c r="J1739">
        <v>0</v>
      </c>
      <c r="K1739">
        <v>0</v>
      </c>
      <c r="L1739">
        <v>0</v>
      </c>
      <c r="M1739">
        <v>1</v>
      </c>
      <c r="N1739">
        <v>1</v>
      </c>
      <c r="O1739">
        <v>1</v>
      </c>
      <c r="P1739">
        <v>0</v>
      </c>
      <c r="Q1739">
        <v>1</v>
      </c>
      <c r="AF1739">
        <v>1</v>
      </c>
      <c r="AG1739">
        <v>0</v>
      </c>
      <c r="AH1739">
        <v>0</v>
      </c>
      <c r="AI1739">
        <v>1</v>
      </c>
      <c r="AJ1739">
        <v>1</v>
      </c>
      <c r="AK1739">
        <v>0</v>
      </c>
    </row>
    <row r="1740" spans="1:37" x14ac:dyDescent="0.25">
      <c r="A1740" t="str">
        <f>"1736"</f>
        <v>1736</v>
      </c>
      <c r="B1740" t="str">
        <f t="shared" si="97"/>
        <v>201</v>
      </c>
      <c r="C1740" t="str">
        <f t="shared" si="96"/>
        <v>70</v>
      </c>
      <c r="D1740" t="str">
        <f>"15"</f>
        <v>15</v>
      </c>
      <c r="E1740" t="str">
        <f>"201-70-15"</f>
        <v>201-70-15</v>
      </c>
      <c r="F1740" t="s">
        <v>41</v>
      </c>
      <c r="G1740" t="s">
        <v>44</v>
      </c>
      <c r="H1740" t="s">
        <v>45</v>
      </c>
      <c r="I1740">
        <v>1</v>
      </c>
      <c r="J1740">
        <v>0</v>
      </c>
      <c r="K1740">
        <v>1</v>
      </c>
      <c r="L1740">
        <v>0</v>
      </c>
      <c r="M1740">
        <v>1</v>
      </c>
      <c r="N1740">
        <v>1</v>
      </c>
      <c r="O1740">
        <v>1</v>
      </c>
      <c r="P1740">
        <v>0</v>
      </c>
      <c r="Q1740">
        <v>0</v>
      </c>
      <c r="AF1740">
        <v>0</v>
      </c>
      <c r="AG1740">
        <v>1</v>
      </c>
      <c r="AH1740">
        <v>1</v>
      </c>
      <c r="AI1740">
        <v>0</v>
      </c>
      <c r="AJ1740">
        <v>1</v>
      </c>
      <c r="AK1740">
        <v>0</v>
      </c>
    </row>
    <row r="1741" spans="1:37" x14ac:dyDescent="0.25">
      <c r="A1741" t="str">
        <f>"1737"</f>
        <v>1737</v>
      </c>
      <c r="B1741" t="str">
        <f t="shared" si="97"/>
        <v>201</v>
      </c>
      <c r="C1741" t="str">
        <f t="shared" si="96"/>
        <v>70</v>
      </c>
      <c r="D1741" t="str">
        <f>"10"</f>
        <v>10</v>
      </c>
      <c r="E1741" t="str">
        <f>"201-70-10"</f>
        <v>201-70-10</v>
      </c>
      <c r="F1741" t="s">
        <v>41</v>
      </c>
      <c r="G1741" t="s">
        <v>44</v>
      </c>
      <c r="H1741" t="s">
        <v>45</v>
      </c>
      <c r="I1741">
        <v>1</v>
      </c>
      <c r="J1741">
        <v>1</v>
      </c>
      <c r="K1741">
        <v>1</v>
      </c>
      <c r="L1741">
        <v>0</v>
      </c>
      <c r="M1741">
        <v>1</v>
      </c>
      <c r="N1741">
        <v>0</v>
      </c>
      <c r="O1741">
        <v>0</v>
      </c>
      <c r="P1741">
        <v>0</v>
      </c>
      <c r="Q1741">
        <v>1</v>
      </c>
      <c r="AF1741">
        <v>1</v>
      </c>
      <c r="AG1741">
        <v>0</v>
      </c>
      <c r="AH1741">
        <v>1</v>
      </c>
      <c r="AI1741">
        <v>0</v>
      </c>
      <c r="AJ1741">
        <v>1</v>
      </c>
      <c r="AK1741">
        <v>0</v>
      </c>
    </row>
    <row r="1742" spans="1:37" x14ac:dyDescent="0.25">
      <c r="A1742" t="str">
        <f>"1738"</f>
        <v>1738</v>
      </c>
      <c r="B1742" t="str">
        <f t="shared" si="97"/>
        <v>201</v>
      </c>
      <c r="C1742" t="str">
        <f t="shared" si="96"/>
        <v>70</v>
      </c>
      <c r="D1742" t="str">
        <f>"6"</f>
        <v>6</v>
      </c>
      <c r="E1742" t="str">
        <f>"201-70-6"</f>
        <v>201-70-6</v>
      </c>
      <c r="F1742" t="s">
        <v>41</v>
      </c>
      <c r="G1742" t="s">
        <v>44</v>
      </c>
      <c r="H1742" t="s">
        <v>45</v>
      </c>
      <c r="I1742">
        <v>0</v>
      </c>
      <c r="J1742">
        <v>0</v>
      </c>
      <c r="K1742">
        <v>0</v>
      </c>
      <c r="L1742">
        <v>1</v>
      </c>
      <c r="M1742">
        <v>1</v>
      </c>
      <c r="N1742">
        <v>1</v>
      </c>
      <c r="O1742">
        <v>0</v>
      </c>
      <c r="P1742">
        <v>1</v>
      </c>
      <c r="Q1742">
        <v>1</v>
      </c>
      <c r="AF1742">
        <v>0</v>
      </c>
      <c r="AG1742">
        <v>1</v>
      </c>
      <c r="AH1742">
        <v>0</v>
      </c>
      <c r="AI1742">
        <v>1</v>
      </c>
      <c r="AJ1742">
        <v>0</v>
      </c>
      <c r="AK1742">
        <v>1</v>
      </c>
    </row>
    <row r="1743" spans="1:37" x14ac:dyDescent="0.25">
      <c r="A1743" t="str">
        <f>"1739"</f>
        <v>1739</v>
      </c>
      <c r="B1743" t="str">
        <f t="shared" si="97"/>
        <v>201</v>
      </c>
      <c r="C1743" t="str">
        <f t="shared" si="96"/>
        <v>70</v>
      </c>
      <c r="D1743" t="str">
        <f>"2"</f>
        <v>2</v>
      </c>
      <c r="E1743" t="str">
        <f>"201-70-2"</f>
        <v>201-70-2</v>
      </c>
      <c r="F1743" t="s">
        <v>41</v>
      </c>
      <c r="G1743" t="s">
        <v>44</v>
      </c>
      <c r="H1743" t="s">
        <v>45</v>
      </c>
      <c r="I1743">
        <v>1</v>
      </c>
      <c r="J1743">
        <v>0</v>
      </c>
      <c r="K1743">
        <v>0</v>
      </c>
      <c r="L1743">
        <v>0</v>
      </c>
      <c r="M1743">
        <v>1</v>
      </c>
      <c r="N1743">
        <v>1</v>
      </c>
      <c r="O1743">
        <v>1</v>
      </c>
      <c r="P1743">
        <v>0</v>
      </c>
      <c r="Q1743">
        <v>1</v>
      </c>
      <c r="AF1743">
        <v>0</v>
      </c>
      <c r="AG1743">
        <v>0</v>
      </c>
      <c r="AH1743">
        <v>1</v>
      </c>
      <c r="AI1743">
        <v>0</v>
      </c>
      <c r="AJ1743">
        <v>1</v>
      </c>
      <c r="AK1743">
        <v>0</v>
      </c>
    </row>
    <row r="1744" spans="1:37" x14ac:dyDescent="0.25">
      <c r="A1744" t="str">
        <f>"1740"</f>
        <v>1740</v>
      </c>
      <c r="B1744" t="str">
        <f t="shared" si="97"/>
        <v>201</v>
      </c>
      <c r="C1744" t="str">
        <f t="shared" si="96"/>
        <v>70</v>
      </c>
      <c r="D1744" t="str">
        <f>"25"</f>
        <v>25</v>
      </c>
      <c r="E1744" t="str">
        <f>"201-70-25"</f>
        <v>201-70-25</v>
      </c>
      <c r="F1744" t="s">
        <v>41</v>
      </c>
      <c r="G1744" t="s">
        <v>42</v>
      </c>
      <c r="H1744" t="s">
        <v>43</v>
      </c>
      <c r="R1744">
        <v>1</v>
      </c>
      <c r="S1744">
        <v>0</v>
      </c>
      <c r="T1744">
        <v>0</v>
      </c>
      <c r="U1744">
        <v>1</v>
      </c>
      <c r="V1744">
        <v>1</v>
      </c>
      <c r="W1744">
        <v>0</v>
      </c>
      <c r="X1744">
        <v>0</v>
      </c>
      <c r="Y1744">
        <v>0</v>
      </c>
      <c r="Z1744">
        <v>0</v>
      </c>
      <c r="AA1744">
        <v>1</v>
      </c>
      <c r="AB1744">
        <v>0</v>
      </c>
      <c r="AC1744">
        <v>1</v>
      </c>
      <c r="AD1744">
        <v>1</v>
      </c>
      <c r="AE1744">
        <v>0</v>
      </c>
      <c r="AF1744">
        <v>1</v>
      </c>
      <c r="AG1744">
        <v>0</v>
      </c>
      <c r="AH1744">
        <v>1</v>
      </c>
      <c r="AI1744">
        <v>0</v>
      </c>
    </row>
    <row r="1745" spans="1:37" x14ac:dyDescent="0.25">
      <c r="A1745" t="str">
        <f>"1741"</f>
        <v>1741</v>
      </c>
      <c r="B1745" t="str">
        <f t="shared" si="97"/>
        <v>201</v>
      </c>
      <c r="C1745" t="str">
        <f t="shared" si="96"/>
        <v>70</v>
      </c>
      <c r="D1745" t="str">
        <f>"18"</f>
        <v>18</v>
      </c>
      <c r="E1745" t="str">
        <f>"201-70-18"</f>
        <v>201-70-18</v>
      </c>
      <c r="F1745" t="s">
        <v>41</v>
      </c>
      <c r="G1745" t="s">
        <v>42</v>
      </c>
      <c r="H1745" t="s">
        <v>43</v>
      </c>
      <c r="R1745">
        <v>0</v>
      </c>
      <c r="S1745">
        <v>1</v>
      </c>
      <c r="T1745">
        <v>0</v>
      </c>
      <c r="U1745">
        <v>1</v>
      </c>
      <c r="V1745">
        <v>0</v>
      </c>
      <c r="W1745">
        <v>0</v>
      </c>
      <c r="X1745">
        <v>0</v>
      </c>
      <c r="Y1745">
        <v>1</v>
      </c>
      <c r="Z1745">
        <v>0</v>
      </c>
      <c r="AA1745">
        <v>1</v>
      </c>
      <c r="AB1745">
        <v>1</v>
      </c>
      <c r="AC1745">
        <v>0</v>
      </c>
      <c r="AD1745">
        <v>1</v>
      </c>
      <c r="AE1745">
        <v>0</v>
      </c>
      <c r="AF1745">
        <v>0</v>
      </c>
      <c r="AG1745">
        <v>1</v>
      </c>
      <c r="AH1745">
        <v>1</v>
      </c>
      <c r="AI1745">
        <v>0</v>
      </c>
    </row>
    <row r="1746" spans="1:37" x14ac:dyDescent="0.25">
      <c r="A1746" t="str">
        <f>"1742"</f>
        <v>1742</v>
      </c>
      <c r="B1746" t="str">
        <f t="shared" si="97"/>
        <v>201</v>
      </c>
      <c r="C1746" t="str">
        <f t="shared" si="96"/>
        <v>70</v>
      </c>
      <c r="D1746" t="str">
        <f>"17"</f>
        <v>17</v>
      </c>
      <c r="E1746" t="str">
        <f>"201-70-17"</f>
        <v>201-70-17</v>
      </c>
      <c r="F1746" t="s">
        <v>41</v>
      </c>
      <c r="G1746" t="s">
        <v>44</v>
      </c>
      <c r="H1746" t="s">
        <v>45</v>
      </c>
      <c r="I1746">
        <v>0</v>
      </c>
      <c r="J1746">
        <v>0</v>
      </c>
      <c r="K1746">
        <v>1</v>
      </c>
      <c r="L1746">
        <v>0</v>
      </c>
      <c r="M1746">
        <v>0</v>
      </c>
      <c r="N1746">
        <v>1</v>
      </c>
      <c r="O1746">
        <v>1</v>
      </c>
      <c r="P1746">
        <v>0</v>
      </c>
      <c r="Q1746">
        <v>0</v>
      </c>
      <c r="AF1746">
        <v>0</v>
      </c>
      <c r="AG1746">
        <v>1</v>
      </c>
      <c r="AH1746">
        <v>0</v>
      </c>
      <c r="AI1746">
        <v>1</v>
      </c>
      <c r="AJ1746">
        <v>0</v>
      </c>
      <c r="AK1746">
        <v>1</v>
      </c>
    </row>
    <row r="1747" spans="1:37" x14ac:dyDescent="0.25">
      <c r="A1747" t="str">
        <f>"1743"</f>
        <v>1743</v>
      </c>
      <c r="B1747" t="str">
        <f t="shared" si="97"/>
        <v>201</v>
      </c>
      <c r="C1747" t="str">
        <f t="shared" si="96"/>
        <v>70</v>
      </c>
      <c r="D1747" t="str">
        <f>"11"</f>
        <v>11</v>
      </c>
      <c r="E1747" t="str">
        <f>"201-70-11"</f>
        <v>201-70-11</v>
      </c>
      <c r="F1747" t="s">
        <v>41</v>
      </c>
      <c r="G1747" t="s">
        <v>44</v>
      </c>
      <c r="H1747" t="s">
        <v>45</v>
      </c>
      <c r="I1747">
        <v>1</v>
      </c>
      <c r="J1747">
        <v>0</v>
      </c>
      <c r="K1747">
        <v>1</v>
      </c>
      <c r="L1747">
        <v>0</v>
      </c>
      <c r="M1747">
        <v>1</v>
      </c>
      <c r="N1747">
        <v>1</v>
      </c>
      <c r="O1747">
        <v>1</v>
      </c>
      <c r="P1747">
        <v>0</v>
      </c>
      <c r="Q1747">
        <v>0</v>
      </c>
      <c r="AF1747">
        <v>0</v>
      </c>
      <c r="AG1747">
        <v>1</v>
      </c>
      <c r="AH1747">
        <v>1</v>
      </c>
      <c r="AI1747">
        <v>0</v>
      </c>
      <c r="AJ1747">
        <v>1</v>
      </c>
      <c r="AK1747">
        <v>0</v>
      </c>
    </row>
    <row r="1748" spans="1:37" x14ac:dyDescent="0.25">
      <c r="A1748" t="str">
        <f>"1744"</f>
        <v>1744</v>
      </c>
      <c r="B1748" t="str">
        <f t="shared" si="97"/>
        <v>201</v>
      </c>
      <c r="C1748" t="str">
        <f t="shared" si="96"/>
        <v>70</v>
      </c>
      <c r="D1748" t="str">
        <f>"7"</f>
        <v>7</v>
      </c>
      <c r="E1748" t="str">
        <f>"201-70-7"</f>
        <v>201-70-7</v>
      </c>
      <c r="F1748" t="s">
        <v>41</v>
      </c>
      <c r="G1748" t="s">
        <v>44</v>
      </c>
      <c r="H1748" t="s">
        <v>45</v>
      </c>
      <c r="I1748">
        <v>0</v>
      </c>
      <c r="J1748">
        <v>0</v>
      </c>
      <c r="K1748">
        <v>0</v>
      </c>
      <c r="L1748">
        <v>1</v>
      </c>
      <c r="M1748">
        <v>1</v>
      </c>
      <c r="N1748">
        <v>1</v>
      </c>
      <c r="O1748">
        <v>0</v>
      </c>
      <c r="P1748">
        <v>1</v>
      </c>
      <c r="Q1748">
        <v>1</v>
      </c>
      <c r="AF1748">
        <v>0</v>
      </c>
      <c r="AG1748">
        <v>1</v>
      </c>
      <c r="AH1748">
        <v>0</v>
      </c>
      <c r="AI1748">
        <v>1</v>
      </c>
      <c r="AJ1748">
        <v>0</v>
      </c>
      <c r="AK1748">
        <v>1</v>
      </c>
    </row>
    <row r="1749" spans="1:37" x14ac:dyDescent="0.25">
      <c r="A1749" t="str">
        <f>"1745"</f>
        <v>1745</v>
      </c>
      <c r="B1749" t="str">
        <f t="shared" si="97"/>
        <v>201</v>
      </c>
      <c r="C1749" t="str">
        <f t="shared" si="96"/>
        <v>70</v>
      </c>
      <c r="D1749" t="str">
        <f>"1"</f>
        <v>1</v>
      </c>
      <c r="E1749" t="str">
        <f>"201-70-1"</f>
        <v>201-70-1</v>
      </c>
      <c r="F1749" t="s">
        <v>41</v>
      </c>
      <c r="G1749" t="s">
        <v>44</v>
      </c>
      <c r="H1749" t="s">
        <v>45</v>
      </c>
      <c r="I1749">
        <v>1</v>
      </c>
      <c r="J1749">
        <v>0</v>
      </c>
      <c r="K1749">
        <v>0</v>
      </c>
      <c r="L1749">
        <v>0</v>
      </c>
      <c r="M1749">
        <v>1</v>
      </c>
      <c r="N1749">
        <v>1</v>
      </c>
      <c r="O1749">
        <v>0</v>
      </c>
      <c r="P1749">
        <v>0</v>
      </c>
      <c r="Q1749">
        <v>1</v>
      </c>
      <c r="AF1749">
        <v>1</v>
      </c>
      <c r="AG1749">
        <v>0</v>
      </c>
      <c r="AH1749">
        <v>1</v>
      </c>
      <c r="AI1749">
        <v>0</v>
      </c>
      <c r="AJ1749">
        <v>1</v>
      </c>
      <c r="AK1749">
        <v>0</v>
      </c>
    </row>
    <row r="1750" spans="1:37" x14ac:dyDescent="0.25">
      <c r="A1750" t="str">
        <f>"1746"</f>
        <v>1746</v>
      </c>
      <c r="B1750" t="str">
        <f t="shared" si="97"/>
        <v>201</v>
      </c>
      <c r="C1750" t="str">
        <f t="shared" si="96"/>
        <v>70</v>
      </c>
      <c r="D1750" t="str">
        <f>"20"</f>
        <v>20</v>
      </c>
      <c r="E1750" t="str">
        <f>"201-70-20"</f>
        <v>201-70-20</v>
      </c>
      <c r="F1750" t="s">
        <v>41</v>
      </c>
      <c r="G1750" t="s">
        <v>44</v>
      </c>
      <c r="H1750" t="s">
        <v>45</v>
      </c>
      <c r="I1750">
        <v>0</v>
      </c>
      <c r="J1750">
        <v>1</v>
      </c>
      <c r="K1750">
        <v>1</v>
      </c>
      <c r="L1750">
        <v>0</v>
      </c>
      <c r="M1750">
        <v>1</v>
      </c>
      <c r="N1750">
        <v>1</v>
      </c>
      <c r="O1750">
        <v>1</v>
      </c>
      <c r="P1750">
        <v>0</v>
      </c>
      <c r="Q1750">
        <v>0</v>
      </c>
      <c r="AF1750">
        <v>1</v>
      </c>
      <c r="AG1750">
        <v>0</v>
      </c>
      <c r="AH1750">
        <v>0</v>
      </c>
      <c r="AI1750">
        <v>1</v>
      </c>
      <c r="AJ1750">
        <v>1</v>
      </c>
      <c r="AK1750">
        <v>0</v>
      </c>
    </row>
    <row r="1751" spans="1:37" x14ac:dyDescent="0.25">
      <c r="A1751" t="str">
        <f>"1747"</f>
        <v>1747</v>
      </c>
      <c r="B1751" t="str">
        <f t="shared" si="97"/>
        <v>201</v>
      </c>
      <c r="C1751" t="str">
        <f t="shared" si="96"/>
        <v>70</v>
      </c>
      <c r="D1751" t="str">
        <f>"19"</f>
        <v>19</v>
      </c>
      <c r="E1751" t="str">
        <f>"201-70-19"</f>
        <v>201-70-19</v>
      </c>
      <c r="F1751" t="s">
        <v>41</v>
      </c>
      <c r="G1751" t="s">
        <v>44</v>
      </c>
      <c r="H1751" t="s">
        <v>45</v>
      </c>
      <c r="I1751">
        <v>1</v>
      </c>
      <c r="J1751">
        <v>0</v>
      </c>
      <c r="K1751">
        <v>1</v>
      </c>
      <c r="L1751">
        <v>0</v>
      </c>
      <c r="M1751">
        <v>1</v>
      </c>
      <c r="N1751">
        <v>0</v>
      </c>
      <c r="O1751">
        <v>0</v>
      </c>
      <c r="P1751">
        <v>1</v>
      </c>
      <c r="Q1751">
        <v>1</v>
      </c>
      <c r="AF1751">
        <v>0</v>
      </c>
      <c r="AG1751">
        <v>1</v>
      </c>
      <c r="AH1751">
        <v>1</v>
      </c>
      <c r="AI1751">
        <v>0</v>
      </c>
      <c r="AJ1751">
        <v>1</v>
      </c>
      <c r="AK1751">
        <v>0</v>
      </c>
    </row>
    <row r="1752" spans="1:37" x14ac:dyDescent="0.25">
      <c r="A1752" t="str">
        <f>"1748"</f>
        <v>1748</v>
      </c>
      <c r="B1752" t="str">
        <f t="shared" si="97"/>
        <v>201</v>
      </c>
      <c r="C1752" t="str">
        <f t="shared" si="96"/>
        <v>70</v>
      </c>
      <c r="D1752" t="str">
        <f>"12"</f>
        <v>12</v>
      </c>
      <c r="E1752" t="str">
        <f>"201-70-12"</f>
        <v>201-70-12</v>
      </c>
      <c r="F1752" t="s">
        <v>41</v>
      </c>
      <c r="G1752" t="s">
        <v>44</v>
      </c>
      <c r="H1752" t="s">
        <v>45</v>
      </c>
      <c r="I1752">
        <v>0</v>
      </c>
      <c r="J1752">
        <v>1</v>
      </c>
      <c r="K1752">
        <v>1</v>
      </c>
      <c r="L1752">
        <v>0</v>
      </c>
      <c r="M1752">
        <v>0</v>
      </c>
      <c r="N1752">
        <v>1</v>
      </c>
      <c r="O1752">
        <v>1</v>
      </c>
      <c r="P1752">
        <v>0</v>
      </c>
      <c r="Q1752">
        <v>1</v>
      </c>
      <c r="AF1752">
        <v>1</v>
      </c>
      <c r="AG1752">
        <v>0</v>
      </c>
      <c r="AH1752">
        <v>0</v>
      </c>
      <c r="AI1752">
        <v>1</v>
      </c>
      <c r="AJ1752">
        <v>0</v>
      </c>
      <c r="AK1752">
        <v>1</v>
      </c>
    </row>
    <row r="1753" spans="1:37" x14ac:dyDescent="0.25">
      <c r="A1753" t="str">
        <f>"1749"</f>
        <v>1749</v>
      </c>
      <c r="B1753" t="str">
        <f t="shared" si="97"/>
        <v>201</v>
      </c>
      <c r="C1753" t="str">
        <f t="shared" si="96"/>
        <v>70</v>
      </c>
      <c r="D1753" t="str">
        <f>"8"</f>
        <v>8</v>
      </c>
      <c r="E1753" t="str">
        <f>"201-70-8"</f>
        <v>201-70-8</v>
      </c>
      <c r="F1753" t="s">
        <v>41</v>
      </c>
      <c r="G1753" t="s">
        <v>44</v>
      </c>
      <c r="H1753" t="s">
        <v>45</v>
      </c>
      <c r="I1753">
        <v>1</v>
      </c>
      <c r="J1753">
        <v>0</v>
      </c>
      <c r="K1753">
        <v>0</v>
      </c>
      <c r="L1753">
        <v>1</v>
      </c>
      <c r="M1753">
        <v>1</v>
      </c>
      <c r="N1753">
        <v>1</v>
      </c>
      <c r="O1753">
        <v>1</v>
      </c>
      <c r="P1753">
        <v>0</v>
      </c>
      <c r="Q1753">
        <v>0</v>
      </c>
      <c r="AF1753">
        <v>0</v>
      </c>
      <c r="AG1753">
        <v>1</v>
      </c>
      <c r="AH1753">
        <v>0</v>
      </c>
      <c r="AI1753">
        <v>1</v>
      </c>
      <c r="AJ1753">
        <v>1</v>
      </c>
      <c r="AK1753">
        <v>0</v>
      </c>
    </row>
    <row r="1754" spans="1:37" x14ac:dyDescent="0.25">
      <c r="A1754" t="str">
        <f>"1750"</f>
        <v>1750</v>
      </c>
      <c r="B1754" t="str">
        <f t="shared" si="97"/>
        <v>201</v>
      </c>
      <c r="C1754" t="str">
        <f t="shared" si="96"/>
        <v>70</v>
      </c>
      <c r="D1754" t="str">
        <f>"4"</f>
        <v>4</v>
      </c>
      <c r="E1754" t="str">
        <f>"201-70-4"</f>
        <v>201-70-4</v>
      </c>
      <c r="F1754" t="s">
        <v>41</v>
      </c>
      <c r="G1754" t="s">
        <v>44</v>
      </c>
      <c r="H1754" t="s">
        <v>45</v>
      </c>
      <c r="I1754">
        <v>1</v>
      </c>
      <c r="J1754">
        <v>0</v>
      </c>
      <c r="K1754">
        <v>1</v>
      </c>
      <c r="L1754">
        <v>0</v>
      </c>
      <c r="M1754">
        <v>1</v>
      </c>
      <c r="N1754">
        <v>1</v>
      </c>
      <c r="O1754">
        <v>1</v>
      </c>
      <c r="P1754">
        <v>0</v>
      </c>
      <c r="Q1754">
        <v>0</v>
      </c>
      <c r="AF1754">
        <v>0</v>
      </c>
      <c r="AG1754">
        <v>1</v>
      </c>
      <c r="AH1754">
        <v>1</v>
      </c>
      <c r="AI1754">
        <v>0</v>
      </c>
      <c r="AJ1754">
        <v>1</v>
      </c>
      <c r="AK1754">
        <v>0</v>
      </c>
    </row>
    <row r="1755" spans="1:37" x14ac:dyDescent="0.25">
      <c r="A1755" t="str">
        <f>"1751"</f>
        <v>1751</v>
      </c>
      <c r="B1755" t="str">
        <f t="shared" si="97"/>
        <v>201</v>
      </c>
      <c r="C1755" t="str">
        <f t="shared" ref="C1755:C1760" si="98">"71"</f>
        <v>71</v>
      </c>
      <c r="D1755" t="str">
        <f>"4"</f>
        <v>4</v>
      </c>
      <c r="E1755" t="str">
        <f>"201-71-4"</f>
        <v>201-71-4</v>
      </c>
      <c r="F1755" t="s">
        <v>41</v>
      </c>
      <c r="G1755" t="s">
        <v>42</v>
      </c>
      <c r="H1755" t="s">
        <v>43</v>
      </c>
      <c r="R1755">
        <v>0</v>
      </c>
      <c r="S1755">
        <v>1</v>
      </c>
      <c r="T1755">
        <v>0</v>
      </c>
      <c r="U1755">
        <v>1</v>
      </c>
      <c r="V1755">
        <v>0</v>
      </c>
      <c r="W1755">
        <v>0</v>
      </c>
      <c r="X1755">
        <v>0</v>
      </c>
      <c r="Y1755">
        <v>1</v>
      </c>
      <c r="Z1755">
        <v>0</v>
      </c>
      <c r="AA1755">
        <v>1</v>
      </c>
      <c r="AB1755">
        <v>0</v>
      </c>
      <c r="AC1755">
        <v>1</v>
      </c>
      <c r="AD1755">
        <v>1</v>
      </c>
      <c r="AE1755">
        <v>0</v>
      </c>
      <c r="AF1755">
        <v>0</v>
      </c>
      <c r="AG1755">
        <v>1</v>
      </c>
      <c r="AH1755">
        <v>1</v>
      </c>
      <c r="AI1755">
        <v>0</v>
      </c>
    </row>
    <row r="1756" spans="1:37" x14ac:dyDescent="0.25">
      <c r="A1756" t="str">
        <f>"1752"</f>
        <v>1752</v>
      </c>
      <c r="B1756" t="str">
        <f t="shared" si="97"/>
        <v>201</v>
      </c>
      <c r="C1756" t="str">
        <f t="shared" si="98"/>
        <v>71</v>
      </c>
      <c r="D1756" t="str">
        <f>"3"</f>
        <v>3</v>
      </c>
      <c r="E1756" t="str">
        <f>"201-71-3"</f>
        <v>201-71-3</v>
      </c>
      <c r="F1756" t="s">
        <v>41</v>
      </c>
      <c r="G1756" t="s">
        <v>44</v>
      </c>
      <c r="H1756" t="s">
        <v>45</v>
      </c>
      <c r="I1756">
        <v>0</v>
      </c>
      <c r="J1756">
        <v>0</v>
      </c>
      <c r="K1756">
        <v>1</v>
      </c>
      <c r="L1756">
        <v>0</v>
      </c>
      <c r="M1756">
        <v>0</v>
      </c>
      <c r="N1756">
        <v>1</v>
      </c>
      <c r="O1756">
        <v>1</v>
      </c>
      <c r="P1756">
        <v>0</v>
      </c>
      <c r="Q1756">
        <v>0</v>
      </c>
      <c r="AF1756">
        <v>0</v>
      </c>
      <c r="AG1756">
        <v>1</v>
      </c>
      <c r="AH1756">
        <v>0</v>
      </c>
      <c r="AI1756">
        <v>1</v>
      </c>
      <c r="AJ1756">
        <v>0</v>
      </c>
      <c r="AK1756">
        <v>1</v>
      </c>
    </row>
    <row r="1757" spans="1:37" x14ac:dyDescent="0.25">
      <c r="A1757" t="str">
        <f>"1753"</f>
        <v>1753</v>
      </c>
      <c r="B1757" t="str">
        <f t="shared" si="97"/>
        <v>201</v>
      </c>
      <c r="C1757" t="str">
        <f t="shared" si="98"/>
        <v>71</v>
      </c>
      <c r="D1757" t="str">
        <f>"5"</f>
        <v>5</v>
      </c>
      <c r="E1757" t="str">
        <f>"201-71-5"</f>
        <v>201-71-5</v>
      </c>
      <c r="F1757" t="s">
        <v>41</v>
      </c>
      <c r="G1757" t="s">
        <v>44</v>
      </c>
      <c r="H1757" t="s">
        <v>45</v>
      </c>
      <c r="I1757">
        <v>0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0</v>
      </c>
      <c r="P1757">
        <v>0</v>
      </c>
      <c r="Q1757">
        <v>0</v>
      </c>
      <c r="AF1757">
        <v>1</v>
      </c>
      <c r="AG1757">
        <v>0</v>
      </c>
      <c r="AH1757">
        <v>1</v>
      </c>
      <c r="AI1757">
        <v>0</v>
      </c>
      <c r="AJ1757">
        <v>0</v>
      </c>
      <c r="AK1757">
        <v>1</v>
      </c>
    </row>
    <row r="1758" spans="1:37" x14ac:dyDescent="0.25">
      <c r="A1758" t="str">
        <f>"1754"</f>
        <v>1754</v>
      </c>
      <c r="B1758" t="str">
        <f t="shared" si="97"/>
        <v>201</v>
      </c>
      <c r="C1758" t="str">
        <f t="shared" si="98"/>
        <v>71</v>
      </c>
      <c r="D1758" t="str">
        <f>"2"</f>
        <v>2</v>
      </c>
      <c r="E1758" t="str">
        <f>"201-71-2"</f>
        <v>201-71-2</v>
      </c>
      <c r="F1758" t="s">
        <v>41</v>
      </c>
      <c r="G1758" t="s">
        <v>44</v>
      </c>
      <c r="H1758" t="s">
        <v>45</v>
      </c>
      <c r="I1758">
        <v>0</v>
      </c>
      <c r="J1758">
        <v>0</v>
      </c>
      <c r="K1758">
        <v>0</v>
      </c>
      <c r="L1758">
        <v>0</v>
      </c>
      <c r="M1758">
        <v>0</v>
      </c>
      <c r="N1758">
        <v>0</v>
      </c>
      <c r="O1758">
        <v>0</v>
      </c>
      <c r="P1758">
        <v>1</v>
      </c>
      <c r="Q1758">
        <v>0</v>
      </c>
      <c r="AF1758">
        <v>1</v>
      </c>
      <c r="AG1758">
        <v>0</v>
      </c>
      <c r="AH1758">
        <v>0</v>
      </c>
      <c r="AI1758">
        <v>1</v>
      </c>
      <c r="AJ1758">
        <v>1</v>
      </c>
      <c r="AK1758">
        <v>0</v>
      </c>
    </row>
    <row r="1759" spans="1:37" x14ac:dyDescent="0.25">
      <c r="A1759" t="str">
        <f>"1755"</f>
        <v>1755</v>
      </c>
      <c r="B1759" t="str">
        <f t="shared" si="97"/>
        <v>201</v>
      </c>
      <c r="C1759" t="str">
        <f t="shared" si="98"/>
        <v>71</v>
      </c>
      <c r="D1759" t="str">
        <f>"1"</f>
        <v>1</v>
      </c>
      <c r="E1759" t="str">
        <f>"201-71-1"</f>
        <v>201-71-1</v>
      </c>
      <c r="F1759" t="s">
        <v>41</v>
      </c>
      <c r="G1759" t="s">
        <v>44</v>
      </c>
      <c r="H1759" t="s">
        <v>45</v>
      </c>
      <c r="I1759">
        <v>1</v>
      </c>
      <c r="J1759">
        <v>1</v>
      </c>
      <c r="K1759">
        <v>0</v>
      </c>
      <c r="L1759">
        <v>0</v>
      </c>
      <c r="M1759">
        <v>0</v>
      </c>
      <c r="N1759">
        <v>1</v>
      </c>
      <c r="O1759">
        <v>0</v>
      </c>
      <c r="P1759">
        <v>1</v>
      </c>
      <c r="Q1759">
        <v>0</v>
      </c>
      <c r="AF1759">
        <v>0</v>
      </c>
      <c r="AG1759">
        <v>1</v>
      </c>
      <c r="AH1759">
        <v>0</v>
      </c>
      <c r="AI1759">
        <v>1</v>
      </c>
      <c r="AJ1759">
        <v>0</v>
      </c>
      <c r="AK1759">
        <v>1</v>
      </c>
    </row>
    <row r="1760" spans="1:37" x14ac:dyDescent="0.25">
      <c r="A1760" t="str">
        <f>"1756"</f>
        <v>1756</v>
      </c>
      <c r="B1760" t="str">
        <f t="shared" si="97"/>
        <v>201</v>
      </c>
      <c r="C1760" t="str">
        <f t="shared" si="98"/>
        <v>71</v>
      </c>
      <c r="D1760" t="str">
        <f>"6"</f>
        <v>6</v>
      </c>
      <c r="E1760" t="str">
        <f>"201-71-6"</f>
        <v>201-71-6</v>
      </c>
      <c r="F1760" t="s">
        <v>41</v>
      </c>
      <c r="G1760" t="s">
        <v>44</v>
      </c>
      <c r="H1760" t="s">
        <v>45</v>
      </c>
      <c r="I1760">
        <v>1</v>
      </c>
      <c r="J1760">
        <v>1</v>
      </c>
      <c r="K1760">
        <v>0</v>
      </c>
      <c r="L1760">
        <v>1</v>
      </c>
      <c r="M1760">
        <v>1</v>
      </c>
      <c r="N1760">
        <v>1</v>
      </c>
      <c r="O1760">
        <v>0</v>
      </c>
      <c r="P1760">
        <v>0</v>
      </c>
      <c r="Q1760">
        <v>0</v>
      </c>
      <c r="AF1760">
        <v>0</v>
      </c>
      <c r="AG1760">
        <v>1</v>
      </c>
      <c r="AH1760">
        <v>0</v>
      </c>
      <c r="AI1760">
        <v>1</v>
      </c>
      <c r="AJ1760">
        <v>1</v>
      </c>
      <c r="AK1760">
        <v>0</v>
      </c>
    </row>
    <row r="1761" spans="1:37" x14ac:dyDescent="0.25">
      <c r="A1761" t="str">
        <f>"1757"</f>
        <v>1757</v>
      </c>
      <c r="B1761" t="str">
        <f t="shared" si="97"/>
        <v>201</v>
      </c>
      <c r="C1761" t="str">
        <f t="shared" ref="C1761:C1781" si="99">"72"</f>
        <v>72</v>
      </c>
      <c r="D1761" t="str">
        <f>"21"</f>
        <v>21</v>
      </c>
      <c r="E1761" t="str">
        <f>"201-72-21"</f>
        <v>201-72-21</v>
      </c>
      <c r="F1761" t="s">
        <v>41</v>
      </c>
      <c r="G1761" t="s">
        <v>42</v>
      </c>
      <c r="H1761" t="s">
        <v>43</v>
      </c>
      <c r="R1761">
        <v>0</v>
      </c>
      <c r="S1761">
        <v>0</v>
      </c>
      <c r="T1761">
        <v>0</v>
      </c>
      <c r="U1761">
        <v>0</v>
      </c>
      <c r="V1761">
        <v>0</v>
      </c>
      <c r="W1761">
        <v>0</v>
      </c>
      <c r="X1761">
        <v>0</v>
      </c>
      <c r="Y1761">
        <v>0</v>
      </c>
      <c r="Z1761">
        <v>0</v>
      </c>
      <c r="AA1761">
        <v>0</v>
      </c>
      <c r="AB1761">
        <v>0</v>
      </c>
      <c r="AC1761">
        <v>0</v>
      </c>
      <c r="AD1761">
        <v>0</v>
      </c>
      <c r="AE1761">
        <v>0</v>
      </c>
      <c r="AF1761">
        <v>1</v>
      </c>
      <c r="AG1761">
        <v>0</v>
      </c>
      <c r="AH1761">
        <v>1</v>
      </c>
      <c r="AI1761">
        <v>0</v>
      </c>
    </row>
    <row r="1762" spans="1:37" x14ac:dyDescent="0.25">
      <c r="A1762" t="str">
        <f>"1758"</f>
        <v>1758</v>
      </c>
      <c r="B1762" t="str">
        <f t="shared" si="97"/>
        <v>201</v>
      </c>
      <c r="C1762" t="str">
        <f t="shared" si="99"/>
        <v>72</v>
      </c>
      <c r="D1762" t="str">
        <f>"14"</f>
        <v>14</v>
      </c>
      <c r="E1762" t="str">
        <f>"201-72-14"</f>
        <v>201-72-14</v>
      </c>
      <c r="F1762" t="s">
        <v>41</v>
      </c>
      <c r="G1762" t="s">
        <v>44</v>
      </c>
      <c r="H1762" t="s">
        <v>45</v>
      </c>
      <c r="I1762">
        <v>0</v>
      </c>
      <c r="J1762">
        <v>1</v>
      </c>
      <c r="K1762">
        <v>1</v>
      </c>
      <c r="L1762">
        <v>0</v>
      </c>
      <c r="M1762">
        <v>0</v>
      </c>
      <c r="N1762">
        <v>1</v>
      </c>
      <c r="O1762">
        <v>1</v>
      </c>
      <c r="P1762">
        <v>0</v>
      </c>
      <c r="Q1762">
        <v>1</v>
      </c>
      <c r="AF1762">
        <v>0</v>
      </c>
      <c r="AG1762">
        <v>1</v>
      </c>
      <c r="AH1762">
        <v>0</v>
      </c>
      <c r="AI1762">
        <v>0</v>
      </c>
      <c r="AJ1762">
        <v>0</v>
      </c>
      <c r="AK1762">
        <v>1</v>
      </c>
    </row>
    <row r="1763" spans="1:37" x14ac:dyDescent="0.25">
      <c r="A1763" t="str">
        <f>"1759"</f>
        <v>1759</v>
      </c>
      <c r="B1763" t="str">
        <f t="shared" si="97"/>
        <v>201</v>
      </c>
      <c r="C1763" t="str">
        <f t="shared" si="99"/>
        <v>72</v>
      </c>
      <c r="D1763" t="str">
        <f>"13"</f>
        <v>13</v>
      </c>
      <c r="E1763" t="str">
        <f>"201-72-13"</f>
        <v>201-72-13</v>
      </c>
      <c r="F1763" t="s">
        <v>41</v>
      </c>
      <c r="G1763" t="s">
        <v>42</v>
      </c>
      <c r="H1763" t="s">
        <v>43</v>
      </c>
      <c r="R1763">
        <v>0</v>
      </c>
      <c r="S1763">
        <v>0</v>
      </c>
      <c r="T1763">
        <v>0</v>
      </c>
      <c r="U1763">
        <v>0</v>
      </c>
      <c r="V1763">
        <v>0</v>
      </c>
      <c r="W1763">
        <v>1</v>
      </c>
      <c r="X1763">
        <v>0</v>
      </c>
      <c r="Y1763">
        <v>1</v>
      </c>
      <c r="Z1763">
        <v>1</v>
      </c>
      <c r="AA1763">
        <v>1</v>
      </c>
      <c r="AB1763">
        <v>1</v>
      </c>
      <c r="AC1763">
        <v>0</v>
      </c>
      <c r="AD1763">
        <v>1</v>
      </c>
      <c r="AE1763">
        <v>0</v>
      </c>
      <c r="AF1763">
        <v>0</v>
      </c>
      <c r="AG1763">
        <v>1</v>
      </c>
      <c r="AH1763">
        <v>1</v>
      </c>
      <c r="AI1763">
        <v>0</v>
      </c>
    </row>
    <row r="1764" spans="1:37" x14ac:dyDescent="0.25">
      <c r="A1764" t="str">
        <f>"1760"</f>
        <v>1760</v>
      </c>
      <c r="B1764" t="str">
        <f t="shared" si="97"/>
        <v>201</v>
      </c>
      <c r="C1764" t="str">
        <f t="shared" si="99"/>
        <v>72</v>
      </c>
      <c r="D1764" t="str">
        <f>"9"</f>
        <v>9</v>
      </c>
      <c r="E1764" t="str">
        <f>"201-72-9"</f>
        <v>201-72-9</v>
      </c>
      <c r="F1764" t="s">
        <v>41</v>
      </c>
      <c r="G1764" t="s">
        <v>42</v>
      </c>
      <c r="H1764" t="s">
        <v>43</v>
      </c>
      <c r="R1764">
        <v>1</v>
      </c>
      <c r="S1764">
        <v>0</v>
      </c>
      <c r="T1764">
        <v>0</v>
      </c>
      <c r="U1764">
        <v>0</v>
      </c>
      <c r="V1764">
        <v>0</v>
      </c>
      <c r="W1764">
        <v>1</v>
      </c>
      <c r="X1764">
        <v>0</v>
      </c>
      <c r="Y1764">
        <v>1</v>
      </c>
      <c r="Z1764">
        <v>1</v>
      </c>
      <c r="AA1764">
        <v>0</v>
      </c>
      <c r="AB1764">
        <v>1</v>
      </c>
      <c r="AC1764">
        <v>0</v>
      </c>
      <c r="AD1764">
        <v>1</v>
      </c>
      <c r="AE1764">
        <v>0</v>
      </c>
      <c r="AF1764">
        <v>0</v>
      </c>
      <c r="AG1764">
        <v>1</v>
      </c>
      <c r="AH1764">
        <v>1</v>
      </c>
      <c r="AI1764">
        <v>0</v>
      </c>
    </row>
    <row r="1765" spans="1:37" x14ac:dyDescent="0.25">
      <c r="A1765" t="str">
        <f>"1761"</f>
        <v>1761</v>
      </c>
      <c r="B1765" t="str">
        <f t="shared" si="97"/>
        <v>201</v>
      </c>
      <c r="C1765" t="str">
        <f t="shared" si="99"/>
        <v>72</v>
      </c>
      <c r="D1765" t="str">
        <f>"5"</f>
        <v>5</v>
      </c>
      <c r="E1765" t="str">
        <f>"201-72-5"</f>
        <v>201-72-5</v>
      </c>
      <c r="F1765" t="s">
        <v>41</v>
      </c>
      <c r="G1765" t="s">
        <v>42</v>
      </c>
      <c r="H1765" t="s">
        <v>43</v>
      </c>
      <c r="R1765">
        <v>0</v>
      </c>
      <c r="S1765">
        <v>0</v>
      </c>
      <c r="T1765">
        <v>1</v>
      </c>
      <c r="U1765">
        <v>0</v>
      </c>
      <c r="V1765">
        <v>0</v>
      </c>
      <c r="W1765">
        <v>1</v>
      </c>
      <c r="X1765">
        <v>0</v>
      </c>
      <c r="Y1765">
        <v>0</v>
      </c>
      <c r="Z1765">
        <v>1</v>
      </c>
      <c r="AA1765">
        <v>1</v>
      </c>
      <c r="AB1765">
        <v>1</v>
      </c>
      <c r="AC1765">
        <v>1</v>
      </c>
      <c r="AD1765">
        <v>0</v>
      </c>
      <c r="AE1765">
        <v>0</v>
      </c>
      <c r="AF1765">
        <v>0</v>
      </c>
      <c r="AG1765">
        <v>1</v>
      </c>
      <c r="AH1765">
        <v>0</v>
      </c>
      <c r="AI1765">
        <v>1</v>
      </c>
    </row>
    <row r="1766" spans="1:37" x14ac:dyDescent="0.25">
      <c r="A1766" t="str">
        <f>"1762"</f>
        <v>1762</v>
      </c>
      <c r="B1766" t="str">
        <f t="shared" si="97"/>
        <v>201</v>
      </c>
      <c r="C1766" t="str">
        <f t="shared" si="99"/>
        <v>72</v>
      </c>
      <c r="D1766" t="str">
        <f>"2"</f>
        <v>2</v>
      </c>
      <c r="E1766" t="str">
        <f>"201-72-2"</f>
        <v>201-72-2</v>
      </c>
      <c r="F1766" t="s">
        <v>41</v>
      </c>
      <c r="G1766" t="s">
        <v>44</v>
      </c>
      <c r="H1766" t="s">
        <v>45</v>
      </c>
      <c r="I1766">
        <v>0</v>
      </c>
      <c r="J1766">
        <v>0</v>
      </c>
      <c r="K1766">
        <v>0</v>
      </c>
      <c r="L1766">
        <v>0</v>
      </c>
      <c r="M1766">
        <v>0</v>
      </c>
      <c r="N1766">
        <v>0</v>
      </c>
      <c r="O1766">
        <v>0</v>
      </c>
      <c r="P1766">
        <v>1</v>
      </c>
      <c r="Q1766">
        <v>0</v>
      </c>
      <c r="AF1766">
        <v>0</v>
      </c>
      <c r="AG1766">
        <v>1</v>
      </c>
      <c r="AH1766">
        <v>1</v>
      </c>
      <c r="AI1766">
        <v>0</v>
      </c>
      <c r="AJ1766">
        <v>1</v>
      </c>
      <c r="AK1766">
        <v>0</v>
      </c>
    </row>
    <row r="1767" spans="1:37" x14ac:dyDescent="0.25">
      <c r="A1767" t="str">
        <f>"1763"</f>
        <v>1763</v>
      </c>
      <c r="B1767" t="str">
        <f t="shared" si="97"/>
        <v>201</v>
      </c>
      <c r="C1767" t="str">
        <f t="shared" si="99"/>
        <v>72</v>
      </c>
      <c r="D1767" t="str">
        <f>"16"</f>
        <v>16</v>
      </c>
      <c r="E1767" t="str">
        <f>"201-72-16"</f>
        <v>201-72-16</v>
      </c>
      <c r="F1767" t="s">
        <v>41</v>
      </c>
      <c r="G1767" t="s">
        <v>42</v>
      </c>
      <c r="H1767" t="s">
        <v>43</v>
      </c>
      <c r="R1767">
        <v>0</v>
      </c>
      <c r="S1767">
        <v>0</v>
      </c>
      <c r="T1767">
        <v>0</v>
      </c>
      <c r="U1767">
        <v>0</v>
      </c>
      <c r="V1767">
        <v>0</v>
      </c>
      <c r="W1767">
        <v>1</v>
      </c>
      <c r="X1767">
        <v>0</v>
      </c>
      <c r="Y1767">
        <v>1</v>
      </c>
      <c r="Z1767">
        <v>1</v>
      </c>
      <c r="AA1767">
        <v>1</v>
      </c>
      <c r="AB1767">
        <v>1</v>
      </c>
      <c r="AC1767">
        <v>1</v>
      </c>
      <c r="AD1767">
        <v>0</v>
      </c>
      <c r="AE1767">
        <v>0</v>
      </c>
      <c r="AF1767">
        <v>0</v>
      </c>
      <c r="AG1767">
        <v>1</v>
      </c>
      <c r="AH1767">
        <v>0</v>
      </c>
      <c r="AI1767">
        <v>1</v>
      </c>
    </row>
    <row r="1768" spans="1:37" x14ac:dyDescent="0.25">
      <c r="A1768" t="str">
        <f>"1764"</f>
        <v>1764</v>
      </c>
      <c r="B1768" t="str">
        <f t="shared" si="97"/>
        <v>201</v>
      </c>
      <c r="C1768" t="str">
        <f t="shared" si="99"/>
        <v>72</v>
      </c>
      <c r="D1768" t="str">
        <f>"15"</f>
        <v>15</v>
      </c>
      <c r="E1768" t="str">
        <f>"201-72-15"</f>
        <v>201-72-15</v>
      </c>
      <c r="F1768" t="s">
        <v>41</v>
      </c>
      <c r="G1768" t="s">
        <v>44</v>
      </c>
      <c r="H1768" t="s">
        <v>45</v>
      </c>
      <c r="I1768">
        <v>0</v>
      </c>
      <c r="J1768">
        <v>1</v>
      </c>
      <c r="K1768">
        <v>1</v>
      </c>
      <c r="L1768">
        <v>0</v>
      </c>
      <c r="M1768">
        <v>1</v>
      </c>
      <c r="N1768">
        <v>0</v>
      </c>
      <c r="O1768">
        <v>1</v>
      </c>
      <c r="P1768">
        <v>1</v>
      </c>
      <c r="Q1768">
        <v>0</v>
      </c>
      <c r="AF1768">
        <v>0</v>
      </c>
      <c r="AG1768">
        <v>1</v>
      </c>
      <c r="AH1768">
        <v>1</v>
      </c>
      <c r="AI1768">
        <v>0</v>
      </c>
      <c r="AJ1768">
        <v>1</v>
      </c>
      <c r="AK1768">
        <v>0</v>
      </c>
    </row>
    <row r="1769" spans="1:37" x14ac:dyDescent="0.25">
      <c r="A1769" t="str">
        <f>"1765"</f>
        <v>1765</v>
      </c>
      <c r="B1769" t="str">
        <f t="shared" si="97"/>
        <v>201</v>
      </c>
      <c r="C1769" t="str">
        <f t="shared" si="99"/>
        <v>72</v>
      </c>
      <c r="D1769" t="str">
        <f>"10"</f>
        <v>10</v>
      </c>
      <c r="E1769" t="str">
        <f>"201-72-10"</f>
        <v>201-72-10</v>
      </c>
      <c r="F1769" t="s">
        <v>41</v>
      </c>
      <c r="G1769" t="s">
        <v>42</v>
      </c>
      <c r="H1769" t="s">
        <v>43</v>
      </c>
      <c r="R1769">
        <v>0</v>
      </c>
      <c r="S1769">
        <v>1</v>
      </c>
      <c r="T1769">
        <v>0</v>
      </c>
      <c r="U1769">
        <v>0</v>
      </c>
      <c r="V1769">
        <v>0</v>
      </c>
      <c r="W1769">
        <v>0</v>
      </c>
      <c r="X1769">
        <v>1</v>
      </c>
      <c r="Y1769">
        <v>1</v>
      </c>
      <c r="Z1769">
        <v>1</v>
      </c>
      <c r="AA1769">
        <v>0</v>
      </c>
      <c r="AB1769">
        <v>1</v>
      </c>
      <c r="AC1769">
        <v>1</v>
      </c>
      <c r="AD1769">
        <v>0</v>
      </c>
      <c r="AE1769">
        <v>0</v>
      </c>
      <c r="AF1769">
        <v>1</v>
      </c>
      <c r="AG1769">
        <v>0</v>
      </c>
      <c r="AH1769">
        <v>1</v>
      </c>
      <c r="AI1769">
        <v>0</v>
      </c>
    </row>
    <row r="1770" spans="1:37" x14ac:dyDescent="0.25">
      <c r="A1770" t="str">
        <f>"1766"</f>
        <v>1766</v>
      </c>
      <c r="B1770" t="str">
        <f t="shared" si="97"/>
        <v>201</v>
      </c>
      <c r="C1770" t="str">
        <f t="shared" si="99"/>
        <v>72</v>
      </c>
      <c r="D1770" t="str">
        <f>"6"</f>
        <v>6</v>
      </c>
      <c r="E1770" t="str">
        <f>"201-72-6"</f>
        <v>201-72-6</v>
      </c>
      <c r="F1770" t="s">
        <v>41</v>
      </c>
      <c r="G1770" t="s">
        <v>42</v>
      </c>
      <c r="H1770" t="s">
        <v>43</v>
      </c>
      <c r="R1770">
        <v>0</v>
      </c>
      <c r="S1770">
        <v>1</v>
      </c>
      <c r="T1770">
        <v>0</v>
      </c>
      <c r="U1770">
        <v>1</v>
      </c>
      <c r="V1770">
        <v>1</v>
      </c>
      <c r="W1770">
        <v>0</v>
      </c>
      <c r="X1770">
        <v>1</v>
      </c>
      <c r="Y1770">
        <v>0</v>
      </c>
      <c r="Z1770">
        <v>0</v>
      </c>
      <c r="AA1770">
        <v>0</v>
      </c>
      <c r="AB1770">
        <v>1</v>
      </c>
      <c r="AC1770">
        <v>0</v>
      </c>
      <c r="AD1770">
        <v>0</v>
      </c>
      <c r="AE1770">
        <v>1</v>
      </c>
      <c r="AF1770">
        <v>0</v>
      </c>
      <c r="AG1770">
        <v>1</v>
      </c>
      <c r="AH1770">
        <v>0</v>
      </c>
      <c r="AI1770">
        <v>1</v>
      </c>
    </row>
    <row r="1771" spans="1:37" x14ac:dyDescent="0.25">
      <c r="A1771" t="str">
        <f>"1767"</f>
        <v>1767</v>
      </c>
      <c r="B1771" t="str">
        <f t="shared" si="97"/>
        <v>201</v>
      </c>
      <c r="C1771" t="str">
        <f t="shared" si="99"/>
        <v>72</v>
      </c>
      <c r="D1771" t="str">
        <f>"3"</f>
        <v>3</v>
      </c>
      <c r="E1771" t="str">
        <f>"201-72-3"</f>
        <v>201-72-3</v>
      </c>
      <c r="F1771" t="s">
        <v>41</v>
      </c>
      <c r="G1771" t="s">
        <v>44</v>
      </c>
      <c r="H1771" t="s">
        <v>45</v>
      </c>
      <c r="I1771">
        <v>0</v>
      </c>
      <c r="J1771">
        <v>0</v>
      </c>
      <c r="K1771">
        <v>0</v>
      </c>
      <c r="L1771">
        <v>1</v>
      </c>
      <c r="M1771">
        <v>1</v>
      </c>
      <c r="N1771">
        <v>1</v>
      </c>
      <c r="O1771">
        <v>0</v>
      </c>
      <c r="P1771">
        <v>1</v>
      </c>
      <c r="Q1771">
        <v>1</v>
      </c>
      <c r="AF1771">
        <v>0</v>
      </c>
      <c r="AG1771">
        <v>1</v>
      </c>
      <c r="AH1771">
        <v>0</v>
      </c>
      <c r="AI1771">
        <v>1</v>
      </c>
      <c r="AJ1771">
        <v>0</v>
      </c>
      <c r="AK1771">
        <v>1</v>
      </c>
    </row>
    <row r="1772" spans="1:37" x14ac:dyDescent="0.25">
      <c r="A1772" t="str">
        <f>"1768"</f>
        <v>1768</v>
      </c>
      <c r="B1772" t="str">
        <f t="shared" si="97"/>
        <v>201</v>
      </c>
      <c r="C1772" t="str">
        <f t="shared" si="99"/>
        <v>72</v>
      </c>
      <c r="D1772" t="str">
        <f>"20"</f>
        <v>20</v>
      </c>
      <c r="E1772" t="str">
        <f>"201-72-20"</f>
        <v>201-72-20</v>
      </c>
      <c r="F1772" t="s">
        <v>41</v>
      </c>
      <c r="G1772" t="s">
        <v>44</v>
      </c>
      <c r="H1772" t="s">
        <v>45</v>
      </c>
      <c r="I1772">
        <v>0</v>
      </c>
      <c r="J1772">
        <v>0</v>
      </c>
      <c r="K1772">
        <v>0</v>
      </c>
      <c r="L1772">
        <v>0</v>
      </c>
      <c r="M1772">
        <v>1</v>
      </c>
      <c r="N1772">
        <v>1</v>
      </c>
      <c r="O1772">
        <v>0</v>
      </c>
      <c r="P1772">
        <v>1</v>
      </c>
      <c r="Q1772">
        <v>0</v>
      </c>
      <c r="AF1772">
        <v>1</v>
      </c>
      <c r="AG1772">
        <v>0</v>
      </c>
      <c r="AH1772">
        <v>1</v>
      </c>
      <c r="AI1772">
        <v>0</v>
      </c>
      <c r="AJ1772">
        <v>1</v>
      </c>
      <c r="AK1772">
        <v>0</v>
      </c>
    </row>
    <row r="1773" spans="1:37" x14ac:dyDescent="0.25">
      <c r="A1773" t="str">
        <f>"1769"</f>
        <v>1769</v>
      </c>
      <c r="B1773" t="str">
        <f t="shared" si="97"/>
        <v>201</v>
      </c>
      <c r="C1773" t="str">
        <f t="shared" si="99"/>
        <v>72</v>
      </c>
      <c r="D1773" t="str">
        <f>"19"</f>
        <v>19</v>
      </c>
      <c r="E1773" t="str">
        <f>"201-72-19"</f>
        <v>201-72-19</v>
      </c>
      <c r="F1773" t="s">
        <v>41</v>
      </c>
      <c r="G1773" t="s">
        <v>44</v>
      </c>
      <c r="H1773" t="s">
        <v>45</v>
      </c>
      <c r="I1773">
        <v>0</v>
      </c>
      <c r="J1773">
        <v>0</v>
      </c>
      <c r="K1773">
        <v>0</v>
      </c>
      <c r="L1773">
        <v>0</v>
      </c>
      <c r="M1773">
        <v>1</v>
      </c>
      <c r="N1773">
        <v>1</v>
      </c>
      <c r="O1773">
        <v>1</v>
      </c>
      <c r="P1773">
        <v>1</v>
      </c>
      <c r="Q1773">
        <v>1</v>
      </c>
      <c r="AF1773">
        <v>1</v>
      </c>
      <c r="AG1773">
        <v>0</v>
      </c>
      <c r="AH1773">
        <v>1</v>
      </c>
      <c r="AI1773">
        <v>0</v>
      </c>
      <c r="AJ1773">
        <v>1</v>
      </c>
      <c r="AK1773">
        <v>0</v>
      </c>
    </row>
    <row r="1774" spans="1:37" x14ac:dyDescent="0.25">
      <c r="A1774" t="str">
        <f>"1770"</f>
        <v>1770</v>
      </c>
      <c r="B1774" t="str">
        <f t="shared" si="97"/>
        <v>201</v>
      </c>
      <c r="C1774" t="str">
        <f t="shared" si="99"/>
        <v>72</v>
      </c>
      <c r="D1774" t="str">
        <f>"12"</f>
        <v>12</v>
      </c>
      <c r="E1774" t="str">
        <f>"201-72-12"</f>
        <v>201-72-12</v>
      </c>
      <c r="F1774" t="s">
        <v>41</v>
      </c>
      <c r="G1774" t="s">
        <v>42</v>
      </c>
      <c r="H1774" t="s">
        <v>43</v>
      </c>
      <c r="R1774">
        <v>0</v>
      </c>
      <c r="S1774">
        <v>1</v>
      </c>
      <c r="T1774">
        <v>0</v>
      </c>
      <c r="U1774">
        <v>1</v>
      </c>
      <c r="V1774">
        <v>1</v>
      </c>
      <c r="W1774">
        <v>0</v>
      </c>
      <c r="X1774">
        <v>1</v>
      </c>
      <c r="Y1774">
        <v>0</v>
      </c>
      <c r="Z1774">
        <v>0</v>
      </c>
      <c r="AA1774">
        <v>0</v>
      </c>
      <c r="AB1774">
        <v>0</v>
      </c>
      <c r="AC1774">
        <v>0</v>
      </c>
      <c r="AD1774">
        <v>0</v>
      </c>
      <c r="AE1774">
        <v>1</v>
      </c>
      <c r="AF1774">
        <v>0</v>
      </c>
      <c r="AG1774">
        <v>1</v>
      </c>
      <c r="AH1774">
        <v>1</v>
      </c>
      <c r="AI1774">
        <v>0</v>
      </c>
    </row>
    <row r="1775" spans="1:37" x14ac:dyDescent="0.25">
      <c r="A1775" t="str">
        <f>"1771"</f>
        <v>1771</v>
      </c>
      <c r="B1775" t="str">
        <f t="shared" si="97"/>
        <v>201</v>
      </c>
      <c r="C1775" t="str">
        <f t="shared" si="99"/>
        <v>72</v>
      </c>
      <c r="D1775" t="str">
        <f>"7"</f>
        <v>7</v>
      </c>
      <c r="E1775" t="str">
        <f>"201-72-7"</f>
        <v>201-72-7</v>
      </c>
      <c r="F1775" t="s">
        <v>41</v>
      </c>
      <c r="G1775" t="s">
        <v>42</v>
      </c>
      <c r="H1775" t="s">
        <v>43</v>
      </c>
      <c r="R1775">
        <v>0</v>
      </c>
      <c r="S1775">
        <v>1</v>
      </c>
      <c r="T1775">
        <v>0</v>
      </c>
      <c r="U1775">
        <v>0</v>
      </c>
      <c r="V1775">
        <v>0</v>
      </c>
      <c r="W1775">
        <v>1</v>
      </c>
      <c r="X1775">
        <v>0</v>
      </c>
      <c r="Y1775">
        <v>1</v>
      </c>
      <c r="Z1775">
        <v>1</v>
      </c>
      <c r="AA1775">
        <v>0</v>
      </c>
      <c r="AB1775">
        <v>1</v>
      </c>
      <c r="AC1775">
        <v>0</v>
      </c>
      <c r="AD1775">
        <v>0</v>
      </c>
      <c r="AE1775">
        <v>1</v>
      </c>
      <c r="AF1775">
        <v>0</v>
      </c>
      <c r="AG1775">
        <v>1</v>
      </c>
      <c r="AH1775">
        <v>0</v>
      </c>
      <c r="AI1775">
        <v>1</v>
      </c>
    </row>
    <row r="1776" spans="1:37" x14ac:dyDescent="0.25">
      <c r="A1776" t="str">
        <f>"1772"</f>
        <v>1772</v>
      </c>
      <c r="B1776" t="str">
        <f t="shared" si="97"/>
        <v>201</v>
      </c>
      <c r="C1776" t="str">
        <f t="shared" si="99"/>
        <v>72</v>
      </c>
      <c r="D1776" t="str">
        <f>"1"</f>
        <v>1</v>
      </c>
      <c r="E1776" t="str">
        <f>"201-72-1"</f>
        <v>201-72-1</v>
      </c>
      <c r="F1776" t="s">
        <v>41</v>
      </c>
      <c r="G1776" t="s">
        <v>44</v>
      </c>
      <c r="H1776" t="s">
        <v>45</v>
      </c>
      <c r="I1776">
        <v>0</v>
      </c>
      <c r="J1776">
        <v>1</v>
      </c>
      <c r="K1776">
        <v>1</v>
      </c>
      <c r="L1776">
        <v>0</v>
      </c>
      <c r="M1776">
        <v>1</v>
      </c>
      <c r="N1776">
        <v>1</v>
      </c>
      <c r="O1776">
        <v>0</v>
      </c>
      <c r="P1776">
        <v>0</v>
      </c>
      <c r="Q1776">
        <v>1</v>
      </c>
      <c r="AF1776">
        <v>1</v>
      </c>
      <c r="AG1776">
        <v>0</v>
      </c>
      <c r="AH1776">
        <v>1</v>
      </c>
      <c r="AI1776">
        <v>0</v>
      </c>
      <c r="AJ1776">
        <v>1</v>
      </c>
      <c r="AK1776">
        <v>0</v>
      </c>
    </row>
    <row r="1777" spans="1:37" x14ac:dyDescent="0.25">
      <c r="A1777" t="str">
        <f>"1773"</f>
        <v>1773</v>
      </c>
      <c r="B1777" t="str">
        <f t="shared" si="97"/>
        <v>201</v>
      </c>
      <c r="C1777" t="str">
        <f t="shared" si="99"/>
        <v>72</v>
      </c>
      <c r="D1777" t="str">
        <f>"18"</f>
        <v>18</v>
      </c>
      <c r="E1777" t="str">
        <f>"201-72-18"</f>
        <v>201-72-18</v>
      </c>
      <c r="F1777" t="s">
        <v>41</v>
      </c>
      <c r="G1777" t="s">
        <v>44</v>
      </c>
      <c r="H1777" t="s">
        <v>45</v>
      </c>
      <c r="I1777">
        <v>0</v>
      </c>
      <c r="J1777">
        <v>1</v>
      </c>
      <c r="K1777">
        <v>1</v>
      </c>
      <c r="L1777">
        <v>1</v>
      </c>
      <c r="M1777">
        <v>1</v>
      </c>
      <c r="N1777">
        <v>1</v>
      </c>
      <c r="O1777">
        <v>0</v>
      </c>
      <c r="P1777">
        <v>0</v>
      </c>
      <c r="Q1777">
        <v>0</v>
      </c>
      <c r="AF1777">
        <v>0</v>
      </c>
      <c r="AG1777">
        <v>1</v>
      </c>
      <c r="AH1777">
        <v>1</v>
      </c>
      <c r="AI1777">
        <v>0</v>
      </c>
      <c r="AJ1777">
        <v>1</v>
      </c>
      <c r="AK1777">
        <v>0</v>
      </c>
    </row>
    <row r="1778" spans="1:37" x14ac:dyDescent="0.25">
      <c r="A1778" t="str">
        <f>"1774"</f>
        <v>1774</v>
      </c>
      <c r="B1778" t="str">
        <f t="shared" si="97"/>
        <v>201</v>
      </c>
      <c r="C1778" t="str">
        <f t="shared" si="99"/>
        <v>72</v>
      </c>
      <c r="D1778" t="str">
        <f>"17"</f>
        <v>17</v>
      </c>
      <c r="E1778" t="str">
        <f>"201-72-17"</f>
        <v>201-72-17</v>
      </c>
      <c r="F1778" t="s">
        <v>41</v>
      </c>
      <c r="G1778" t="s">
        <v>44</v>
      </c>
      <c r="H1778" t="s">
        <v>45</v>
      </c>
      <c r="I1778">
        <v>1</v>
      </c>
      <c r="J1778">
        <v>1</v>
      </c>
      <c r="K1778">
        <v>1</v>
      </c>
      <c r="L1778">
        <v>1</v>
      </c>
      <c r="M1778">
        <v>0</v>
      </c>
      <c r="N1778">
        <v>0</v>
      </c>
      <c r="O1778">
        <v>0</v>
      </c>
      <c r="P1778">
        <v>0</v>
      </c>
      <c r="Q1778">
        <v>1</v>
      </c>
      <c r="AF1778">
        <v>1</v>
      </c>
      <c r="AG1778">
        <v>0</v>
      </c>
      <c r="AH1778">
        <v>1</v>
      </c>
      <c r="AI1778">
        <v>0</v>
      </c>
      <c r="AJ1778">
        <v>1</v>
      </c>
      <c r="AK1778">
        <v>0</v>
      </c>
    </row>
    <row r="1779" spans="1:37" x14ac:dyDescent="0.25">
      <c r="A1779" t="str">
        <f>"1775"</f>
        <v>1775</v>
      </c>
      <c r="B1779" t="str">
        <f t="shared" si="97"/>
        <v>201</v>
      </c>
      <c r="C1779" t="str">
        <f t="shared" si="99"/>
        <v>72</v>
      </c>
      <c r="D1779" t="str">
        <f>"11"</f>
        <v>11</v>
      </c>
      <c r="E1779" t="str">
        <f>"201-72-11"</f>
        <v>201-72-11</v>
      </c>
      <c r="F1779" t="s">
        <v>41</v>
      </c>
      <c r="G1779" t="s">
        <v>42</v>
      </c>
      <c r="H1779" t="s">
        <v>43</v>
      </c>
      <c r="R1779">
        <v>1</v>
      </c>
      <c r="S1779">
        <v>1</v>
      </c>
      <c r="T1779">
        <v>0</v>
      </c>
      <c r="U1779">
        <v>0</v>
      </c>
      <c r="V1779">
        <v>1</v>
      </c>
      <c r="W1779">
        <v>0</v>
      </c>
      <c r="X1779">
        <v>0</v>
      </c>
      <c r="Y1779">
        <v>1</v>
      </c>
      <c r="Z1779">
        <v>0</v>
      </c>
      <c r="AA1779">
        <v>0</v>
      </c>
      <c r="AB1779">
        <v>0</v>
      </c>
      <c r="AC1779">
        <v>0</v>
      </c>
      <c r="AD1779">
        <v>0</v>
      </c>
      <c r="AE1779">
        <v>0</v>
      </c>
      <c r="AF1779">
        <v>0</v>
      </c>
      <c r="AG1779">
        <v>1</v>
      </c>
      <c r="AH1779">
        <v>0</v>
      </c>
      <c r="AI1779">
        <v>1</v>
      </c>
    </row>
    <row r="1780" spans="1:37" x14ac:dyDescent="0.25">
      <c r="A1780" t="str">
        <f>"1776"</f>
        <v>1776</v>
      </c>
      <c r="B1780" t="str">
        <f t="shared" si="97"/>
        <v>201</v>
      </c>
      <c r="C1780" t="str">
        <f t="shared" si="99"/>
        <v>72</v>
      </c>
      <c r="D1780" t="str">
        <f>"8"</f>
        <v>8</v>
      </c>
      <c r="E1780" t="str">
        <f>"201-72-8"</f>
        <v>201-72-8</v>
      </c>
      <c r="F1780" t="s">
        <v>41</v>
      </c>
      <c r="G1780" t="s">
        <v>42</v>
      </c>
      <c r="H1780" t="s">
        <v>43</v>
      </c>
      <c r="R1780">
        <v>1</v>
      </c>
      <c r="S1780">
        <v>0</v>
      </c>
      <c r="T1780">
        <v>0</v>
      </c>
      <c r="U1780">
        <v>0</v>
      </c>
      <c r="V1780">
        <v>0</v>
      </c>
      <c r="W1780">
        <v>0</v>
      </c>
      <c r="X1780">
        <v>0</v>
      </c>
      <c r="Y1780">
        <v>1</v>
      </c>
      <c r="Z1780">
        <v>1</v>
      </c>
      <c r="AA1780">
        <v>1</v>
      </c>
      <c r="AB1780">
        <v>0</v>
      </c>
      <c r="AC1780">
        <v>0</v>
      </c>
      <c r="AD1780">
        <v>1</v>
      </c>
      <c r="AE1780">
        <v>0</v>
      </c>
      <c r="AF1780">
        <v>1</v>
      </c>
      <c r="AG1780">
        <v>0</v>
      </c>
      <c r="AH1780">
        <v>1</v>
      </c>
      <c r="AI1780">
        <v>0</v>
      </c>
    </row>
    <row r="1781" spans="1:37" x14ac:dyDescent="0.25">
      <c r="A1781" t="str">
        <f>"1777"</f>
        <v>1777</v>
      </c>
      <c r="B1781" t="str">
        <f t="shared" si="97"/>
        <v>201</v>
      </c>
      <c r="C1781" t="str">
        <f t="shared" si="99"/>
        <v>72</v>
      </c>
      <c r="D1781" t="str">
        <f>"4"</f>
        <v>4</v>
      </c>
      <c r="E1781" t="str">
        <f>"201-72-4"</f>
        <v>201-72-4</v>
      </c>
      <c r="F1781" t="s">
        <v>41</v>
      </c>
      <c r="G1781" t="s">
        <v>42</v>
      </c>
      <c r="H1781" t="s">
        <v>43</v>
      </c>
      <c r="R1781">
        <v>1</v>
      </c>
      <c r="S1781">
        <v>0</v>
      </c>
      <c r="T1781">
        <v>0</v>
      </c>
      <c r="U1781">
        <v>0</v>
      </c>
      <c r="V1781">
        <v>0</v>
      </c>
      <c r="W1781">
        <v>1</v>
      </c>
      <c r="X1781">
        <v>0</v>
      </c>
      <c r="Y1781">
        <v>1</v>
      </c>
      <c r="Z1781">
        <v>1</v>
      </c>
      <c r="AA1781">
        <v>0</v>
      </c>
      <c r="AB1781">
        <v>1</v>
      </c>
      <c r="AC1781">
        <v>1</v>
      </c>
      <c r="AD1781">
        <v>0</v>
      </c>
      <c r="AE1781">
        <v>0</v>
      </c>
      <c r="AF1781">
        <v>0</v>
      </c>
      <c r="AG1781">
        <v>1</v>
      </c>
      <c r="AH1781">
        <v>1</v>
      </c>
      <c r="AI178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CVR_Export_20231116101349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Patrick Mitchell</cp:lastModifiedBy>
  <cp:lastPrinted>2023-11-17T20:43:28Z</cp:lastPrinted>
  <dcterms:created xsi:type="dcterms:W3CDTF">2023-11-17T21:09:42Z</dcterms:created>
  <dcterms:modified xsi:type="dcterms:W3CDTF">2023-11-17T21:09:43Z</dcterms:modified>
</cp:coreProperties>
</file>